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ndts\OneDrive - Hyundai Motor Europe\HMUK Product&amp;Planning - 2026\Hyundai\Campaign Materials\"/>
    </mc:Choice>
  </mc:AlternateContent>
  <xr:revisionPtr revIDLastSave="0" documentId="13_ncr:1_{BC200ACF-22A8-4AB4-A8AE-249C4CDEED5D}" xr6:coauthVersionLast="47" xr6:coauthVersionMax="47" xr10:uidLastSave="{00000000-0000-0000-0000-000000000000}"/>
  <workbookProtection workbookAlgorithmName="SHA-512" workbookHashValue="xBnmgogxTAd2/nU4FahaOKpMnhv/k/j6elSQGibbCmhAi3NkVCOEq6fBzu1sZfUl6lXTS67sp5908FoiTo8KGg==" workbookSaltValue="G52St3HqVGXfe4aOifFC4A==" workbookSpinCount="100000" lockStructure="1"/>
  <bookViews>
    <workbookView xWindow="-28920" yWindow="-15" windowWidth="29040" windowHeight="15720" tabRatio="581" xr2:uid="{00000000-000D-0000-FFFF-FFFF00000000}"/>
  </bookViews>
  <sheets>
    <sheet name="Affinity Price List" sheetId="1" r:id="rId1"/>
    <sheet name="Sheet3" sheetId="9" state="hidden" r:id="rId2"/>
    <sheet name="Sheet2" sheetId="8" state="hidden" r:id="rId3"/>
    <sheet name="Sheet1" sheetId="7" state="hidden" r:id="rId4"/>
    <sheet name="Wholesale Price List" sheetId="6" state="hidden" r:id="rId5"/>
    <sheet name="Affinity Eligibility" sheetId="12" state="hidden" r:id="rId6"/>
    <sheet name="Affinity Eligibility - Reduced" sheetId="5" state="hidden" r:id="rId7"/>
    <sheet name="Check" sheetId="11" state="hidden" r:id="rId8"/>
  </sheets>
  <externalReferences>
    <externalReference r:id="rId9"/>
  </externalReferences>
  <definedNames>
    <definedName name="_xlnm._FilterDatabase" localSheetId="5" hidden="1">'Affinity Eligibility'!$B$4:$E$94</definedName>
    <definedName name="_xlnm._FilterDatabase" localSheetId="6" hidden="1">'Affinity Eligibility - Reduced'!$B$4:$E$93</definedName>
    <definedName name="_xlnm._FilterDatabase" localSheetId="7" hidden="1">Check!$A$4:$D$440</definedName>
    <definedName name="_xlnm.Print_Area" localSheetId="0">'Affinity Price List'!$D$2:$BI$313</definedName>
    <definedName name="_xlnm.Print_Titles" localSheetId="0">'Affinity Price List'!$2:$3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1" i="1" l="1"/>
  <c r="AI301" i="1" s="1"/>
  <c r="AH302" i="1"/>
  <c r="AH303" i="1"/>
  <c r="AH304" i="1"/>
  <c r="AI304" i="1"/>
  <c r="AJ304" i="1"/>
  <c r="AK304" i="1" s="1"/>
  <c r="AH305" i="1"/>
  <c r="AI305" i="1" s="1"/>
  <c r="AH306" i="1"/>
  <c r="AI306" i="1" s="1"/>
  <c r="AH307" i="1"/>
  <c r="AH308" i="1"/>
  <c r="AI308" i="1" s="1"/>
  <c r="AH309" i="1"/>
  <c r="AI309" i="1" s="1"/>
  <c r="AH300" i="1"/>
  <c r="AH280" i="1"/>
  <c r="AI280" i="1" s="1"/>
  <c r="AH281" i="1"/>
  <c r="AH282" i="1"/>
  <c r="AI282" i="1" s="1"/>
  <c r="AH283" i="1"/>
  <c r="AI283" i="1"/>
  <c r="AJ283" i="1"/>
  <c r="AK283" i="1" s="1"/>
  <c r="AH284" i="1"/>
  <c r="AI284" i="1" s="1"/>
  <c r="AJ284" i="1" s="1"/>
  <c r="AK284" i="1" s="1"/>
  <c r="AH285" i="1"/>
  <c r="AH286" i="1"/>
  <c r="AJ286" i="1" s="1"/>
  <c r="AK286" i="1" s="1"/>
  <c r="AI286" i="1"/>
  <c r="AH287" i="1"/>
  <c r="AI287" i="1"/>
  <c r="AH288" i="1"/>
  <c r="AI288" i="1" s="1"/>
  <c r="AJ288" i="1" s="1"/>
  <c r="AK288" i="1" s="1"/>
  <c r="AH289" i="1"/>
  <c r="AH290" i="1"/>
  <c r="AI290" i="1" s="1"/>
  <c r="AH291" i="1"/>
  <c r="AI291" i="1" s="1"/>
  <c r="AH292" i="1"/>
  <c r="AI292" i="1" s="1"/>
  <c r="AJ292" i="1" s="1"/>
  <c r="AK292" i="1" s="1"/>
  <c r="AH293" i="1"/>
  <c r="AH294" i="1"/>
  <c r="AI294" i="1"/>
  <c r="AH295" i="1"/>
  <c r="AH296" i="1"/>
  <c r="AI296" i="1" s="1"/>
  <c r="AJ296" i="1" s="1"/>
  <c r="AK296" i="1" s="1"/>
  <c r="AH297" i="1"/>
  <c r="AH298" i="1"/>
  <c r="AI298" i="1" s="1"/>
  <c r="AH279" i="1"/>
  <c r="AH259" i="1"/>
  <c r="AI259" i="1" s="1"/>
  <c r="AH260" i="1"/>
  <c r="AI260" i="1" s="1"/>
  <c r="AH261" i="1"/>
  <c r="AH262" i="1"/>
  <c r="AI262" i="1" s="1"/>
  <c r="AH263" i="1"/>
  <c r="AI263" i="1" s="1"/>
  <c r="AJ263" i="1" s="1"/>
  <c r="AK263" i="1" s="1"/>
  <c r="AH264" i="1"/>
  <c r="AI264" i="1" s="1"/>
  <c r="AH265" i="1"/>
  <c r="AH266" i="1"/>
  <c r="AI266" i="1" s="1"/>
  <c r="AJ266" i="1" s="1"/>
  <c r="AK266" i="1" s="1"/>
  <c r="AH267" i="1"/>
  <c r="AI267" i="1" s="1"/>
  <c r="AJ267" i="1" s="1"/>
  <c r="AK267" i="1" s="1"/>
  <c r="AH268" i="1"/>
  <c r="AI268" i="1"/>
  <c r="AH269" i="1"/>
  <c r="AH270" i="1"/>
  <c r="AI270" i="1" s="1"/>
  <c r="AJ270" i="1" s="1"/>
  <c r="AK270" i="1" s="1"/>
  <c r="AH271" i="1"/>
  <c r="AI271" i="1"/>
  <c r="AJ271" i="1" s="1"/>
  <c r="AK271" i="1" s="1"/>
  <c r="AH272" i="1"/>
  <c r="AI272" i="1" s="1"/>
  <c r="AH273" i="1"/>
  <c r="AI273" i="1" s="1"/>
  <c r="AJ273" i="1" s="1"/>
  <c r="AK273" i="1" s="1"/>
  <c r="AH274" i="1"/>
  <c r="AI274" i="1" s="1"/>
  <c r="AJ274" i="1" s="1"/>
  <c r="AK274" i="1" s="1"/>
  <c r="AH275" i="1"/>
  <c r="AI275" i="1" s="1"/>
  <c r="AJ275" i="1" s="1"/>
  <c r="AK275" i="1" s="1"/>
  <c r="AH276" i="1"/>
  <c r="AI276" i="1" s="1"/>
  <c r="AH277" i="1"/>
  <c r="AI277" i="1" s="1"/>
  <c r="AJ277" i="1" s="1"/>
  <c r="AK277" i="1" s="1"/>
  <c r="AH258" i="1"/>
  <c r="AH188" i="1"/>
  <c r="AH189" i="1"/>
  <c r="AH190" i="1"/>
  <c r="AH191" i="1"/>
  <c r="AH192" i="1"/>
  <c r="AH187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70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49" i="1"/>
  <c r="AH32" i="1"/>
  <c r="T147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7" i="1"/>
  <c r="T208" i="1"/>
  <c r="T209" i="1"/>
  <c r="T210" i="1"/>
  <c r="T211" i="1"/>
  <c r="T212" i="1"/>
  <c r="T213" i="1"/>
  <c r="T214" i="1"/>
  <c r="T216" i="1"/>
  <c r="T215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2" i="1"/>
  <c r="T233" i="1"/>
  <c r="T234" i="1"/>
  <c r="T235" i="1"/>
  <c r="T236" i="1"/>
  <c r="T237" i="1"/>
  <c r="T238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40" i="1"/>
  <c r="AX277" i="1"/>
  <c r="BF277" i="1" s="1"/>
  <c r="AB277" i="1"/>
  <c r="AC277" i="1" s="1"/>
  <c r="AD277" i="1" s="1"/>
  <c r="U277" i="1"/>
  <c r="V277" i="1" s="1"/>
  <c r="W277" i="1" s="1"/>
  <c r="P277" i="1"/>
  <c r="I277" i="1"/>
  <c r="H277" i="1"/>
  <c r="AX276" i="1"/>
  <c r="BD276" i="1" s="1"/>
  <c r="AB276" i="1"/>
  <c r="AC276" i="1" s="1"/>
  <c r="AD276" i="1" s="1"/>
  <c r="U276" i="1"/>
  <c r="V276" i="1" s="1"/>
  <c r="W276" i="1" s="1"/>
  <c r="P276" i="1"/>
  <c r="I276" i="1"/>
  <c r="R276" i="1" s="1"/>
  <c r="H276" i="1"/>
  <c r="AX275" i="1"/>
  <c r="BF275" i="1" s="1"/>
  <c r="AB275" i="1"/>
  <c r="AC275" i="1" s="1"/>
  <c r="AD275" i="1" s="1"/>
  <c r="U275" i="1"/>
  <c r="V275" i="1" s="1"/>
  <c r="W275" i="1" s="1"/>
  <c r="P275" i="1"/>
  <c r="I275" i="1"/>
  <c r="BA275" i="1" s="1"/>
  <c r="H275" i="1"/>
  <c r="AX274" i="1"/>
  <c r="BF274" i="1" s="1"/>
  <c r="AB274" i="1"/>
  <c r="AC274" i="1" s="1"/>
  <c r="AD274" i="1" s="1"/>
  <c r="U274" i="1"/>
  <c r="V274" i="1" s="1"/>
  <c r="W274" i="1" s="1"/>
  <c r="P274" i="1"/>
  <c r="I274" i="1"/>
  <c r="R274" i="1" s="1"/>
  <c r="H274" i="1"/>
  <c r="AX273" i="1"/>
  <c r="BF273" i="1" s="1"/>
  <c r="AB273" i="1"/>
  <c r="AC273" i="1" s="1"/>
  <c r="AD273" i="1" s="1"/>
  <c r="U273" i="1"/>
  <c r="V273" i="1" s="1"/>
  <c r="W273" i="1" s="1"/>
  <c r="P273" i="1"/>
  <c r="I273" i="1"/>
  <c r="AY273" i="1" s="1"/>
  <c r="H273" i="1"/>
  <c r="AX272" i="1"/>
  <c r="BF272" i="1" s="1"/>
  <c r="AB272" i="1"/>
  <c r="AC272" i="1" s="1"/>
  <c r="AD272" i="1" s="1"/>
  <c r="U272" i="1"/>
  <c r="V272" i="1" s="1"/>
  <c r="W272" i="1" s="1"/>
  <c r="P272" i="1"/>
  <c r="I272" i="1"/>
  <c r="R272" i="1" s="1"/>
  <c r="H272" i="1"/>
  <c r="AX271" i="1"/>
  <c r="BF271" i="1" s="1"/>
  <c r="AB271" i="1"/>
  <c r="AC271" i="1" s="1"/>
  <c r="AD271" i="1" s="1"/>
  <c r="U271" i="1"/>
  <c r="V271" i="1" s="1"/>
  <c r="W271" i="1" s="1"/>
  <c r="P271" i="1"/>
  <c r="I271" i="1"/>
  <c r="AY271" i="1" s="1"/>
  <c r="H271" i="1"/>
  <c r="AX270" i="1"/>
  <c r="BF270" i="1" s="1"/>
  <c r="AB270" i="1"/>
  <c r="AC270" i="1" s="1"/>
  <c r="AD270" i="1" s="1"/>
  <c r="U270" i="1"/>
  <c r="V270" i="1" s="1"/>
  <c r="W270" i="1" s="1"/>
  <c r="P270" i="1"/>
  <c r="I270" i="1"/>
  <c r="R270" i="1" s="1"/>
  <c r="H270" i="1"/>
  <c r="AX269" i="1"/>
  <c r="BF269" i="1" s="1"/>
  <c r="AB269" i="1"/>
  <c r="AC269" i="1" s="1"/>
  <c r="AD269" i="1" s="1"/>
  <c r="U269" i="1"/>
  <c r="V269" i="1" s="1"/>
  <c r="W269" i="1" s="1"/>
  <c r="P269" i="1"/>
  <c r="I269" i="1"/>
  <c r="Y269" i="1" s="1"/>
  <c r="H269" i="1"/>
  <c r="AX268" i="1"/>
  <c r="BF268" i="1" s="1"/>
  <c r="AB268" i="1"/>
  <c r="AC268" i="1" s="1"/>
  <c r="AD268" i="1" s="1"/>
  <c r="U268" i="1"/>
  <c r="V268" i="1" s="1"/>
  <c r="W268" i="1" s="1"/>
  <c r="P268" i="1"/>
  <c r="I268" i="1"/>
  <c r="R268" i="1" s="1"/>
  <c r="H268" i="1"/>
  <c r="AX267" i="1"/>
  <c r="BF267" i="1" s="1"/>
  <c r="AB267" i="1"/>
  <c r="AC267" i="1" s="1"/>
  <c r="AD267" i="1" s="1"/>
  <c r="U267" i="1"/>
  <c r="V267" i="1" s="1"/>
  <c r="W267" i="1" s="1"/>
  <c r="P267" i="1"/>
  <c r="I267" i="1"/>
  <c r="AY267" i="1" s="1"/>
  <c r="H267" i="1"/>
  <c r="AX266" i="1"/>
  <c r="BF266" i="1" s="1"/>
  <c r="AB266" i="1"/>
  <c r="AC266" i="1" s="1"/>
  <c r="AD266" i="1" s="1"/>
  <c r="U266" i="1"/>
  <c r="V266" i="1" s="1"/>
  <c r="W266" i="1" s="1"/>
  <c r="P266" i="1"/>
  <c r="I266" i="1"/>
  <c r="R266" i="1" s="1"/>
  <c r="H266" i="1"/>
  <c r="AX265" i="1"/>
  <c r="BF265" i="1" s="1"/>
  <c r="AB265" i="1"/>
  <c r="AC265" i="1" s="1"/>
  <c r="AD265" i="1" s="1"/>
  <c r="U265" i="1"/>
  <c r="V265" i="1" s="1"/>
  <c r="W265" i="1" s="1"/>
  <c r="P265" i="1"/>
  <c r="I265" i="1"/>
  <c r="AY265" i="1" s="1"/>
  <c r="H265" i="1"/>
  <c r="AX264" i="1"/>
  <c r="BF264" i="1" s="1"/>
  <c r="AB264" i="1"/>
  <c r="AC264" i="1" s="1"/>
  <c r="AD264" i="1" s="1"/>
  <c r="Y264" i="1"/>
  <c r="U264" i="1"/>
  <c r="V264" i="1" s="1"/>
  <c r="W264" i="1" s="1"/>
  <c r="P264" i="1"/>
  <c r="I264" i="1"/>
  <c r="R264" i="1" s="1"/>
  <c r="H264" i="1"/>
  <c r="AX263" i="1"/>
  <c r="BF263" i="1" s="1"/>
  <c r="AB263" i="1"/>
  <c r="AC263" i="1" s="1"/>
  <c r="AD263" i="1" s="1"/>
  <c r="U263" i="1"/>
  <c r="V263" i="1" s="1"/>
  <c r="W263" i="1" s="1"/>
  <c r="P263" i="1"/>
  <c r="I263" i="1"/>
  <c r="AY263" i="1" s="1"/>
  <c r="H263" i="1"/>
  <c r="AX262" i="1"/>
  <c r="BF262" i="1" s="1"/>
  <c r="AB262" i="1"/>
  <c r="AC262" i="1" s="1"/>
  <c r="AD262" i="1" s="1"/>
  <c r="U262" i="1"/>
  <c r="V262" i="1" s="1"/>
  <c r="W262" i="1" s="1"/>
  <c r="P262" i="1"/>
  <c r="I262" i="1"/>
  <c r="R262" i="1" s="1"/>
  <c r="H262" i="1"/>
  <c r="AX261" i="1"/>
  <c r="BF261" i="1" s="1"/>
  <c r="AB261" i="1"/>
  <c r="AC261" i="1" s="1"/>
  <c r="AD261" i="1" s="1"/>
  <c r="U261" i="1"/>
  <c r="V261" i="1" s="1"/>
  <c r="W261" i="1" s="1"/>
  <c r="P261" i="1"/>
  <c r="I261" i="1"/>
  <c r="AY261" i="1" s="1"/>
  <c r="H261" i="1"/>
  <c r="AX260" i="1"/>
  <c r="BF260" i="1" s="1"/>
  <c r="AB260" i="1"/>
  <c r="AC260" i="1" s="1"/>
  <c r="AD260" i="1" s="1"/>
  <c r="U260" i="1"/>
  <c r="V260" i="1" s="1"/>
  <c r="W260" i="1" s="1"/>
  <c r="P260" i="1"/>
  <c r="I260" i="1"/>
  <c r="R260" i="1" s="1"/>
  <c r="H260" i="1"/>
  <c r="AX259" i="1"/>
  <c r="BF259" i="1" s="1"/>
  <c r="AB259" i="1"/>
  <c r="AC259" i="1" s="1"/>
  <c r="AD259" i="1" s="1"/>
  <c r="U259" i="1"/>
  <c r="V259" i="1" s="1"/>
  <c r="W259" i="1" s="1"/>
  <c r="P259" i="1"/>
  <c r="I259" i="1"/>
  <c r="Y259" i="1" s="1"/>
  <c r="H259" i="1"/>
  <c r="AX258" i="1"/>
  <c r="BF258" i="1" s="1"/>
  <c r="AB258" i="1"/>
  <c r="AC258" i="1" s="1"/>
  <c r="AD258" i="1" s="1"/>
  <c r="U258" i="1"/>
  <c r="V258" i="1" s="1"/>
  <c r="W258" i="1" s="1"/>
  <c r="P258" i="1"/>
  <c r="I258" i="1"/>
  <c r="AW258" i="1" s="1"/>
  <c r="H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B258" i="1"/>
  <c r="C258" i="1" s="1"/>
  <c r="D258" i="1" s="1"/>
  <c r="F258" i="1"/>
  <c r="AX298" i="1"/>
  <c r="BH298" i="1" s="1"/>
  <c r="AB298" i="1"/>
  <c r="AC298" i="1" s="1"/>
  <c r="AD298" i="1" s="1"/>
  <c r="U298" i="1"/>
  <c r="V298" i="1" s="1"/>
  <c r="W298" i="1" s="1"/>
  <c r="P298" i="1"/>
  <c r="I298" i="1"/>
  <c r="AW298" i="1" s="1"/>
  <c r="H298" i="1"/>
  <c r="AX297" i="1"/>
  <c r="BD297" i="1" s="1"/>
  <c r="AB297" i="1"/>
  <c r="AC297" i="1" s="1"/>
  <c r="AD297" i="1" s="1"/>
  <c r="U297" i="1"/>
  <c r="V297" i="1" s="1"/>
  <c r="W297" i="1" s="1"/>
  <c r="P297" i="1"/>
  <c r="I297" i="1"/>
  <c r="Y297" i="1" s="1"/>
  <c r="H297" i="1"/>
  <c r="AX296" i="1"/>
  <c r="BF296" i="1" s="1"/>
  <c r="AB296" i="1"/>
  <c r="AC296" i="1" s="1"/>
  <c r="AD296" i="1" s="1"/>
  <c r="U296" i="1"/>
  <c r="V296" i="1" s="1"/>
  <c r="W296" i="1" s="1"/>
  <c r="P296" i="1"/>
  <c r="I296" i="1"/>
  <c r="BA296" i="1" s="1"/>
  <c r="H296" i="1"/>
  <c r="AX295" i="1"/>
  <c r="BF295" i="1" s="1"/>
  <c r="AB295" i="1"/>
  <c r="AC295" i="1" s="1"/>
  <c r="AD295" i="1" s="1"/>
  <c r="U295" i="1"/>
  <c r="V295" i="1" s="1"/>
  <c r="W295" i="1" s="1"/>
  <c r="P295" i="1"/>
  <c r="I295" i="1"/>
  <c r="AM295" i="1" s="1"/>
  <c r="H295" i="1"/>
  <c r="AX294" i="1"/>
  <c r="BF294" i="1" s="1"/>
  <c r="AB294" i="1"/>
  <c r="AC294" i="1" s="1"/>
  <c r="AD294" i="1" s="1"/>
  <c r="U294" i="1"/>
  <c r="V294" i="1" s="1"/>
  <c r="W294" i="1" s="1"/>
  <c r="P294" i="1"/>
  <c r="I294" i="1"/>
  <c r="Y294" i="1" s="1"/>
  <c r="H294" i="1"/>
  <c r="AX293" i="1"/>
  <c r="BF293" i="1" s="1"/>
  <c r="AB293" i="1"/>
  <c r="AC293" i="1" s="1"/>
  <c r="AD293" i="1" s="1"/>
  <c r="U293" i="1"/>
  <c r="V293" i="1" s="1"/>
  <c r="W293" i="1" s="1"/>
  <c r="P293" i="1"/>
  <c r="I293" i="1"/>
  <c r="BA293" i="1" s="1"/>
  <c r="H293" i="1"/>
  <c r="AX292" i="1"/>
  <c r="BF292" i="1" s="1"/>
  <c r="AB292" i="1"/>
  <c r="AC292" i="1" s="1"/>
  <c r="AD292" i="1" s="1"/>
  <c r="U292" i="1"/>
  <c r="V292" i="1" s="1"/>
  <c r="W292" i="1" s="1"/>
  <c r="P292" i="1"/>
  <c r="I292" i="1"/>
  <c r="AY292" i="1" s="1"/>
  <c r="H292" i="1"/>
  <c r="AX291" i="1"/>
  <c r="BF291" i="1" s="1"/>
  <c r="AB291" i="1"/>
  <c r="AC291" i="1" s="1"/>
  <c r="AD291" i="1" s="1"/>
  <c r="U291" i="1"/>
  <c r="V291" i="1" s="1"/>
  <c r="W291" i="1" s="1"/>
  <c r="P291" i="1"/>
  <c r="I291" i="1"/>
  <c r="Y291" i="1" s="1"/>
  <c r="H291" i="1"/>
  <c r="AX290" i="1"/>
  <c r="BF290" i="1" s="1"/>
  <c r="AB290" i="1"/>
  <c r="AC290" i="1" s="1"/>
  <c r="AD290" i="1" s="1"/>
  <c r="U290" i="1"/>
  <c r="V290" i="1" s="1"/>
  <c r="W290" i="1" s="1"/>
  <c r="P290" i="1"/>
  <c r="I290" i="1"/>
  <c r="Y290" i="1" s="1"/>
  <c r="H290" i="1"/>
  <c r="AX289" i="1"/>
  <c r="BF289" i="1" s="1"/>
  <c r="AB289" i="1"/>
  <c r="AC289" i="1" s="1"/>
  <c r="AD289" i="1" s="1"/>
  <c r="U289" i="1"/>
  <c r="V289" i="1" s="1"/>
  <c r="W289" i="1" s="1"/>
  <c r="P289" i="1"/>
  <c r="I289" i="1"/>
  <c r="AW289" i="1" s="1"/>
  <c r="H289" i="1"/>
  <c r="AX288" i="1"/>
  <c r="BF288" i="1" s="1"/>
  <c r="AB288" i="1"/>
  <c r="AC288" i="1" s="1"/>
  <c r="AD288" i="1" s="1"/>
  <c r="U288" i="1"/>
  <c r="V288" i="1" s="1"/>
  <c r="W288" i="1" s="1"/>
  <c r="P288" i="1"/>
  <c r="I288" i="1"/>
  <c r="AM288" i="1" s="1"/>
  <c r="H288" i="1"/>
  <c r="BD287" i="1"/>
  <c r="AX287" i="1"/>
  <c r="BF287" i="1" s="1"/>
  <c r="AB287" i="1"/>
  <c r="AC287" i="1" s="1"/>
  <c r="AD287" i="1" s="1"/>
  <c r="U287" i="1"/>
  <c r="V287" i="1" s="1"/>
  <c r="W287" i="1" s="1"/>
  <c r="P287" i="1"/>
  <c r="I287" i="1"/>
  <c r="AW287" i="1" s="1"/>
  <c r="H287" i="1"/>
  <c r="AX286" i="1"/>
  <c r="BF286" i="1" s="1"/>
  <c r="AB286" i="1"/>
  <c r="AC286" i="1" s="1"/>
  <c r="AD286" i="1" s="1"/>
  <c r="U286" i="1"/>
  <c r="V286" i="1" s="1"/>
  <c r="W286" i="1" s="1"/>
  <c r="P286" i="1"/>
  <c r="I286" i="1"/>
  <c r="BA286" i="1" s="1"/>
  <c r="H286" i="1"/>
  <c r="AX285" i="1"/>
  <c r="BD285" i="1" s="1"/>
  <c r="AB285" i="1"/>
  <c r="AC285" i="1" s="1"/>
  <c r="AD285" i="1" s="1"/>
  <c r="U285" i="1"/>
  <c r="V285" i="1" s="1"/>
  <c r="W285" i="1" s="1"/>
  <c r="P285" i="1"/>
  <c r="I285" i="1"/>
  <c r="AF285" i="1" s="1"/>
  <c r="H285" i="1"/>
  <c r="AX284" i="1"/>
  <c r="BF284" i="1" s="1"/>
  <c r="AB284" i="1"/>
  <c r="AC284" i="1" s="1"/>
  <c r="AD284" i="1" s="1"/>
  <c r="U284" i="1"/>
  <c r="V284" i="1" s="1"/>
  <c r="W284" i="1" s="1"/>
  <c r="P284" i="1"/>
  <c r="I284" i="1"/>
  <c r="AY284" i="1" s="1"/>
  <c r="H284" i="1"/>
  <c r="AX283" i="1"/>
  <c r="BF283" i="1" s="1"/>
  <c r="AB283" i="1"/>
  <c r="AC283" i="1" s="1"/>
  <c r="AD283" i="1" s="1"/>
  <c r="U283" i="1"/>
  <c r="V283" i="1" s="1"/>
  <c r="W283" i="1" s="1"/>
  <c r="P283" i="1"/>
  <c r="I283" i="1"/>
  <c r="AY283" i="1" s="1"/>
  <c r="H283" i="1"/>
  <c r="AX282" i="1"/>
  <c r="BF282" i="1" s="1"/>
  <c r="AB282" i="1"/>
  <c r="AC282" i="1" s="1"/>
  <c r="AD282" i="1" s="1"/>
  <c r="U282" i="1"/>
  <c r="V282" i="1" s="1"/>
  <c r="W282" i="1" s="1"/>
  <c r="P282" i="1"/>
  <c r="I282" i="1"/>
  <c r="AF282" i="1" s="1"/>
  <c r="H282" i="1"/>
  <c r="AX281" i="1"/>
  <c r="BF281" i="1" s="1"/>
  <c r="AB281" i="1"/>
  <c r="AC281" i="1" s="1"/>
  <c r="AD281" i="1" s="1"/>
  <c r="U281" i="1"/>
  <c r="V281" i="1" s="1"/>
  <c r="W281" i="1" s="1"/>
  <c r="P281" i="1"/>
  <c r="I281" i="1"/>
  <c r="AY281" i="1" s="1"/>
  <c r="H281" i="1"/>
  <c r="AX280" i="1"/>
  <c r="BF280" i="1" s="1"/>
  <c r="AB280" i="1"/>
  <c r="AC280" i="1" s="1"/>
  <c r="AD280" i="1" s="1"/>
  <c r="U280" i="1"/>
  <c r="V280" i="1" s="1"/>
  <c r="W280" i="1" s="1"/>
  <c r="P280" i="1"/>
  <c r="I280" i="1"/>
  <c r="BA280" i="1" s="1"/>
  <c r="H280" i="1"/>
  <c r="AX279" i="1"/>
  <c r="BF279" i="1" s="1"/>
  <c r="AB279" i="1"/>
  <c r="AC279" i="1" s="1"/>
  <c r="AD279" i="1" s="1"/>
  <c r="U279" i="1"/>
  <c r="V279" i="1" s="1"/>
  <c r="W279" i="1" s="1"/>
  <c r="P279" i="1"/>
  <c r="I279" i="1"/>
  <c r="AW279" i="1" s="1"/>
  <c r="H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79" i="1"/>
  <c r="B279" i="1"/>
  <c r="C279" i="1" s="1"/>
  <c r="D279" i="1" s="1"/>
  <c r="AJ308" i="1" l="1"/>
  <c r="AK308" i="1" s="1"/>
  <c r="AM277" i="1"/>
  <c r="AJ287" i="1"/>
  <c r="AK287" i="1" s="1"/>
  <c r="AJ290" i="1"/>
  <c r="AK290" i="1" s="1"/>
  <c r="BH273" i="1"/>
  <c r="BH267" i="1"/>
  <c r="BH262" i="1"/>
  <c r="BD264" i="1"/>
  <c r="BH281" i="1"/>
  <c r="Y293" i="1"/>
  <c r="AI295" i="1"/>
  <c r="AJ295" i="1" s="1"/>
  <c r="AK295" i="1" s="1"/>
  <c r="AJ291" i="1"/>
  <c r="AK291" i="1" s="1"/>
  <c r="BH274" i="1"/>
  <c r="BH269" i="1"/>
  <c r="BH263" i="1"/>
  <c r="BH293" i="1"/>
  <c r="BH282" i="1"/>
  <c r="AF280" i="1"/>
  <c r="BH258" i="1"/>
  <c r="BH268" i="1"/>
  <c r="BH292" i="1"/>
  <c r="BH287" i="1"/>
  <c r="BH297" i="1"/>
  <c r="BH286" i="1"/>
  <c r="AJ294" i="1"/>
  <c r="AK294" i="1" s="1"/>
  <c r="BH272" i="1"/>
  <c r="BH296" i="1"/>
  <c r="BH291" i="1"/>
  <c r="BH280" i="1"/>
  <c r="BD258" i="1"/>
  <c r="BH277" i="1"/>
  <c r="BH271" i="1"/>
  <c r="BH266" i="1"/>
  <c r="BH261" i="1"/>
  <c r="BH290" i="1"/>
  <c r="BH285" i="1"/>
  <c r="AJ282" i="1"/>
  <c r="AK282" i="1" s="1"/>
  <c r="BH276" i="1"/>
  <c r="BH260" i="1"/>
  <c r="BH295" i="1"/>
  <c r="BH284" i="1"/>
  <c r="BH275" i="1"/>
  <c r="BH270" i="1"/>
  <c r="BH265" i="1"/>
  <c r="BH259" i="1"/>
  <c r="BH294" i="1"/>
  <c r="BH289" i="1"/>
  <c r="BH264" i="1"/>
  <c r="BH279" i="1"/>
  <c r="BH288" i="1"/>
  <c r="BH283" i="1"/>
  <c r="B259" i="1"/>
  <c r="C259" i="1" s="1"/>
  <c r="D259" i="1" s="1"/>
  <c r="E259" i="1" s="1"/>
  <c r="AM274" i="1"/>
  <c r="AM271" i="1"/>
  <c r="AM292" i="1"/>
  <c r="R297" i="1"/>
  <c r="AM266" i="1"/>
  <c r="AM261" i="1"/>
  <c r="AM298" i="1"/>
  <c r="AM284" i="1"/>
  <c r="AF283" i="1"/>
  <c r="BD289" i="1"/>
  <c r="Y263" i="1"/>
  <c r="Y270" i="1"/>
  <c r="Y274" i="1"/>
  <c r="Y275" i="1"/>
  <c r="AY287" i="1"/>
  <c r="BA288" i="1"/>
  <c r="Y261" i="1"/>
  <c r="Y262" i="1"/>
  <c r="Y271" i="1"/>
  <c r="Y272" i="1"/>
  <c r="Y273" i="1"/>
  <c r="AM273" i="1"/>
  <c r="AM270" i="1"/>
  <c r="AM265" i="1"/>
  <c r="AJ260" i="1"/>
  <c r="AK260" i="1" s="1"/>
  <c r="AM296" i="1"/>
  <c r="AM291" i="1"/>
  <c r="AM290" i="1"/>
  <c r="AM283" i="1"/>
  <c r="AM282" i="1"/>
  <c r="AJ276" i="1"/>
  <c r="AK276" i="1" s="1"/>
  <c r="AY260" i="1"/>
  <c r="BC260" i="1" s="1"/>
  <c r="BD268" i="1"/>
  <c r="AY269" i="1"/>
  <c r="AY270" i="1"/>
  <c r="BD274" i="1"/>
  <c r="AM275" i="1"/>
  <c r="AM269" i="1"/>
  <c r="AJ264" i="1"/>
  <c r="AK264" i="1" s="1"/>
  <c r="AM280" i="1"/>
  <c r="AY259" i="1"/>
  <c r="BD260" i="1"/>
  <c r="BD270" i="1"/>
  <c r="AY272" i="1"/>
  <c r="AM279" i="1"/>
  <c r="AM294" i="1"/>
  <c r="AM258" i="1"/>
  <c r="AJ272" i="1"/>
  <c r="AK272" i="1" s="1"/>
  <c r="AJ268" i="1"/>
  <c r="AK268" i="1" s="1"/>
  <c r="AM262" i="1"/>
  <c r="AJ298" i="1"/>
  <c r="AK298" i="1" s="1"/>
  <c r="AM287" i="1"/>
  <c r="AM286" i="1"/>
  <c r="AJ306" i="1"/>
  <c r="AK306" i="1" s="1"/>
  <c r="AI302" i="1"/>
  <c r="AJ302" i="1" s="1"/>
  <c r="AK302" i="1" s="1"/>
  <c r="AI307" i="1"/>
  <c r="AJ307" i="1" s="1"/>
  <c r="AK307" i="1" s="1"/>
  <c r="AI303" i="1"/>
  <c r="AJ303" i="1" s="1"/>
  <c r="AK303" i="1" s="1"/>
  <c r="AJ309" i="1"/>
  <c r="AK309" i="1" s="1"/>
  <c r="AJ305" i="1"/>
  <c r="AK305" i="1" s="1"/>
  <c r="AJ301" i="1"/>
  <c r="AK301" i="1" s="1"/>
  <c r="AI300" i="1"/>
  <c r="AJ300" i="1" s="1"/>
  <c r="AK300" i="1" s="1"/>
  <c r="AI297" i="1"/>
  <c r="AJ297" i="1" s="1"/>
  <c r="AK297" i="1" s="1"/>
  <c r="AI293" i="1"/>
  <c r="AJ293" i="1" s="1"/>
  <c r="AK293" i="1" s="1"/>
  <c r="AI289" i="1"/>
  <c r="AJ289" i="1" s="1"/>
  <c r="AK289" i="1" s="1"/>
  <c r="AI285" i="1"/>
  <c r="AJ285" i="1" s="1"/>
  <c r="AK285" i="1" s="1"/>
  <c r="AI281" i="1"/>
  <c r="AJ281" i="1" s="1"/>
  <c r="AK281" i="1" s="1"/>
  <c r="AM297" i="1"/>
  <c r="AM293" i="1"/>
  <c r="AM289" i="1"/>
  <c r="AM285" i="1"/>
  <c r="AM281" i="1"/>
  <c r="AJ280" i="1"/>
  <c r="AK280" i="1" s="1"/>
  <c r="AI279" i="1"/>
  <c r="AJ279" i="1" s="1"/>
  <c r="AK279" i="1" s="1"/>
  <c r="AI269" i="1"/>
  <c r="AJ269" i="1" s="1"/>
  <c r="AK269" i="1" s="1"/>
  <c r="AM267" i="1"/>
  <c r="AI265" i="1"/>
  <c r="AJ265" i="1" s="1"/>
  <c r="AK265" i="1" s="1"/>
  <c r="AM263" i="1"/>
  <c r="AI261" i="1"/>
  <c r="AJ261" i="1" s="1"/>
  <c r="AK261" i="1" s="1"/>
  <c r="AM259" i="1"/>
  <c r="AJ262" i="1"/>
  <c r="AK262" i="1" s="1"/>
  <c r="AM276" i="1"/>
  <c r="AM272" i="1"/>
  <c r="AM268" i="1"/>
  <c r="AM264" i="1"/>
  <c r="AM260" i="1"/>
  <c r="AJ259" i="1"/>
  <c r="AK259" i="1" s="1"/>
  <c r="AI258" i="1"/>
  <c r="AJ258" i="1" s="1"/>
  <c r="AK258" i="1" s="1"/>
  <c r="BD261" i="1"/>
  <c r="AY262" i="1"/>
  <c r="Y265" i="1"/>
  <c r="Y266" i="1"/>
  <c r="BD272" i="1"/>
  <c r="Y276" i="1"/>
  <c r="Y296" i="1"/>
  <c r="BD262" i="1"/>
  <c r="AY264" i="1"/>
  <c r="Y267" i="1"/>
  <c r="Y268" i="1"/>
  <c r="AY274" i="1"/>
  <c r="AY275" i="1"/>
  <c r="AY291" i="1"/>
  <c r="AY297" i="1"/>
  <c r="Y260" i="1"/>
  <c r="AY266" i="1"/>
  <c r="AY276" i="1"/>
  <c r="BD277" i="1"/>
  <c r="BD266" i="1"/>
  <c r="AY268" i="1"/>
  <c r="BF276" i="1"/>
  <c r="BD295" i="1"/>
  <c r="BD291" i="1"/>
  <c r="BD293" i="1"/>
  <c r="BD267" i="1"/>
  <c r="BD271" i="1"/>
  <c r="BD263" i="1"/>
  <c r="BD275" i="1"/>
  <c r="BD259" i="1"/>
  <c r="BD265" i="1"/>
  <c r="BD269" i="1"/>
  <c r="BD273" i="1"/>
  <c r="Y277" i="1"/>
  <c r="BA259" i="1"/>
  <c r="BA261" i="1"/>
  <c r="BA263" i="1"/>
  <c r="BA265" i="1"/>
  <c r="BA267" i="1"/>
  <c r="BA269" i="1"/>
  <c r="BA271" i="1"/>
  <c r="BA273" i="1"/>
  <c r="BC273" i="1" s="1"/>
  <c r="BI273" i="1" s="1"/>
  <c r="AF274" i="1"/>
  <c r="B260" i="1"/>
  <c r="B261" i="1" s="1"/>
  <c r="B262" i="1" s="1"/>
  <c r="L260" i="1"/>
  <c r="M260" i="1" s="1"/>
  <c r="AW260" i="1"/>
  <c r="L262" i="1"/>
  <c r="M262" i="1" s="1"/>
  <c r="AW262" i="1"/>
  <c r="L264" i="1"/>
  <c r="M264" i="1" s="1"/>
  <c r="AW264" i="1"/>
  <c r="L266" i="1"/>
  <c r="M266" i="1" s="1"/>
  <c r="AW266" i="1"/>
  <c r="L268" i="1"/>
  <c r="M268" i="1" s="1"/>
  <c r="AW268" i="1"/>
  <c r="L270" i="1"/>
  <c r="AW270" i="1"/>
  <c r="L272" i="1"/>
  <c r="M272" i="1" s="1"/>
  <c r="AW272" i="1"/>
  <c r="L274" i="1"/>
  <c r="M274" i="1" s="1"/>
  <c r="AW274" i="1"/>
  <c r="L276" i="1"/>
  <c r="M276" i="1" s="1"/>
  <c r="AW276" i="1"/>
  <c r="AY277" i="1"/>
  <c r="AF260" i="1"/>
  <c r="AF262" i="1"/>
  <c r="AF264" i="1"/>
  <c r="AF266" i="1"/>
  <c r="AF268" i="1"/>
  <c r="AF270" i="1"/>
  <c r="AF272" i="1"/>
  <c r="AF276" i="1"/>
  <c r="BA277" i="1"/>
  <c r="R259" i="1"/>
  <c r="R261" i="1"/>
  <c r="R263" i="1"/>
  <c r="R265" i="1"/>
  <c r="R267" i="1"/>
  <c r="R269" i="1"/>
  <c r="M270" i="1"/>
  <c r="R271" i="1"/>
  <c r="R273" i="1"/>
  <c r="R275" i="1"/>
  <c r="R277" i="1"/>
  <c r="AF277" i="1"/>
  <c r="BA260" i="1"/>
  <c r="BA262" i="1"/>
  <c r="BA264" i="1"/>
  <c r="AF265" i="1"/>
  <c r="BA266" i="1"/>
  <c r="AF267" i="1"/>
  <c r="AF269" i="1"/>
  <c r="AF271" i="1"/>
  <c r="AF275" i="1"/>
  <c r="BA276" i="1"/>
  <c r="L259" i="1"/>
  <c r="M259" i="1" s="1"/>
  <c r="AW259" i="1"/>
  <c r="L261" i="1"/>
  <c r="M261" i="1" s="1"/>
  <c r="AW261" i="1"/>
  <c r="L263" i="1"/>
  <c r="M263" i="1" s="1"/>
  <c r="AW263" i="1"/>
  <c r="BC263" i="1" s="1"/>
  <c r="L265" i="1"/>
  <c r="M265" i="1" s="1"/>
  <c r="AW265" i="1"/>
  <c r="BC265" i="1" s="1"/>
  <c r="BI265" i="1" s="1"/>
  <c r="L267" i="1"/>
  <c r="M267" i="1" s="1"/>
  <c r="AW267" i="1"/>
  <c r="BC267" i="1" s="1"/>
  <c r="BI267" i="1" s="1"/>
  <c r="L269" i="1"/>
  <c r="M269" i="1" s="1"/>
  <c r="AW269" i="1"/>
  <c r="L271" i="1"/>
  <c r="M271" i="1" s="1"/>
  <c r="AW271" i="1"/>
  <c r="BC271" i="1" s="1"/>
  <c r="L273" i="1"/>
  <c r="M273" i="1" s="1"/>
  <c r="AW273" i="1"/>
  <c r="L275" i="1"/>
  <c r="M275" i="1" s="1"/>
  <c r="AW275" i="1"/>
  <c r="L277" i="1"/>
  <c r="M277" i="1" s="1"/>
  <c r="AW277" i="1"/>
  <c r="AF259" i="1"/>
  <c r="AF261" i="1"/>
  <c r="AF263" i="1"/>
  <c r="BA268" i="1"/>
  <c r="BA270" i="1"/>
  <c r="BA272" i="1"/>
  <c r="AF273" i="1"/>
  <c r="BA274" i="1"/>
  <c r="Y258" i="1"/>
  <c r="AY258" i="1"/>
  <c r="R258" i="1"/>
  <c r="AF258" i="1"/>
  <c r="BA258" i="1"/>
  <c r="E258" i="1"/>
  <c r="L258" i="1"/>
  <c r="M258" i="1" s="1"/>
  <c r="R283" i="1"/>
  <c r="BA284" i="1"/>
  <c r="BF285" i="1"/>
  <c r="BD290" i="1"/>
  <c r="Y292" i="1"/>
  <c r="AY294" i="1"/>
  <c r="BD288" i="1"/>
  <c r="AF289" i="1"/>
  <c r="BD292" i="1"/>
  <c r="AF293" i="1"/>
  <c r="BD281" i="1"/>
  <c r="BD282" i="1"/>
  <c r="AW283" i="1"/>
  <c r="R291" i="1"/>
  <c r="BD296" i="1"/>
  <c r="AY289" i="1"/>
  <c r="AY293" i="1"/>
  <c r="B280" i="1"/>
  <c r="C280" i="1" s="1"/>
  <c r="D280" i="1" s="1"/>
  <c r="E280" i="1" s="1"/>
  <c r="BD283" i="1"/>
  <c r="AY290" i="1"/>
  <c r="AF294" i="1"/>
  <c r="BA297" i="1"/>
  <c r="AF286" i="1"/>
  <c r="R289" i="1"/>
  <c r="BA290" i="1"/>
  <c r="AF291" i="1"/>
  <c r="BF297" i="1"/>
  <c r="BA298" i="1"/>
  <c r="AW295" i="1"/>
  <c r="L295" i="1"/>
  <c r="M295" i="1" s="1"/>
  <c r="AF295" i="1"/>
  <c r="AW284" i="1"/>
  <c r="L284" i="1"/>
  <c r="M284" i="1" s="1"/>
  <c r="R284" i="1"/>
  <c r="Y284" i="1"/>
  <c r="Y287" i="1"/>
  <c r="BA287" i="1"/>
  <c r="BC287" i="1" s="1"/>
  <c r="BA291" i="1"/>
  <c r="AF292" i="1"/>
  <c r="AW293" i="1"/>
  <c r="L293" i="1"/>
  <c r="M293" i="1" s="1"/>
  <c r="BA294" i="1"/>
  <c r="R295" i="1"/>
  <c r="AW296" i="1"/>
  <c r="L296" i="1"/>
  <c r="M296" i="1" s="1"/>
  <c r="R296" i="1"/>
  <c r="Y281" i="1"/>
  <c r="BA281" i="1"/>
  <c r="AY280" i="1"/>
  <c r="L281" i="1"/>
  <c r="M281" i="1" s="1"/>
  <c r="BD284" i="1"/>
  <c r="R285" i="1"/>
  <c r="AY286" i="1"/>
  <c r="L287" i="1"/>
  <c r="M287" i="1" s="1"/>
  <c r="AW290" i="1"/>
  <c r="L290" i="1"/>
  <c r="M290" i="1" s="1"/>
  <c r="R290" i="1"/>
  <c r="BD294" i="1"/>
  <c r="AY295" i="1"/>
  <c r="BA285" i="1"/>
  <c r="AW288" i="1"/>
  <c r="L288" i="1"/>
  <c r="M288" i="1" s="1"/>
  <c r="R288" i="1"/>
  <c r="Y288" i="1"/>
  <c r="AF288" i="1"/>
  <c r="BA295" i="1"/>
  <c r="AF296" i="1"/>
  <c r="AW297" i="1"/>
  <c r="L297" i="1"/>
  <c r="M297" i="1" s="1"/>
  <c r="BF298" i="1"/>
  <c r="BD298" i="1"/>
  <c r="AW282" i="1"/>
  <c r="L282" i="1"/>
  <c r="M282" i="1" s="1"/>
  <c r="R282" i="1"/>
  <c r="Y282" i="1"/>
  <c r="AW292" i="1"/>
  <c r="L292" i="1"/>
  <c r="M292" i="1" s="1"/>
  <c r="R292" i="1"/>
  <c r="AW280" i="1"/>
  <c r="L280" i="1"/>
  <c r="M280" i="1" s="1"/>
  <c r="R280" i="1"/>
  <c r="Y280" i="1"/>
  <c r="AW286" i="1"/>
  <c r="L286" i="1"/>
  <c r="M286" i="1" s="1"/>
  <c r="R286" i="1"/>
  <c r="Y286" i="1"/>
  <c r="Y289" i="1"/>
  <c r="BA289" i="1"/>
  <c r="AF290" i="1"/>
  <c r="AW291" i="1"/>
  <c r="L291" i="1"/>
  <c r="M291" i="1" s="1"/>
  <c r="BA292" i="1"/>
  <c r="R293" i="1"/>
  <c r="AW294" i="1"/>
  <c r="L294" i="1"/>
  <c r="M294" i="1" s="1"/>
  <c r="R294" i="1"/>
  <c r="Y295" i="1"/>
  <c r="AF297" i="1"/>
  <c r="Y285" i="1"/>
  <c r="L285" i="1"/>
  <c r="M285" i="1" s="1"/>
  <c r="Y283" i="1"/>
  <c r="BA283" i="1"/>
  <c r="BC283" i="1" s="1"/>
  <c r="BI283" i="1" s="1"/>
  <c r="AW285" i="1"/>
  <c r="BD280" i="1"/>
  <c r="R281" i="1"/>
  <c r="AF281" i="1"/>
  <c r="AY282" i="1"/>
  <c r="L283" i="1"/>
  <c r="M283" i="1" s="1"/>
  <c r="AW281" i="1"/>
  <c r="BC281" i="1" s="1"/>
  <c r="BI281" i="1" s="1"/>
  <c r="BA282" i="1"/>
  <c r="AF284" i="1"/>
  <c r="AY285" i="1"/>
  <c r="BD286" i="1"/>
  <c r="R287" i="1"/>
  <c r="AF287" i="1"/>
  <c r="AY288" i="1"/>
  <c r="L289" i="1"/>
  <c r="M289" i="1" s="1"/>
  <c r="AY296" i="1"/>
  <c r="Y298" i="1"/>
  <c r="AY298" i="1"/>
  <c r="BC298" i="1" s="1"/>
  <c r="BI298" i="1" s="1"/>
  <c r="R298" i="1"/>
  <c r="AF298" i="1"/>
  <c r="L298" i="1"/>
  <c r="M298" i="1" s="1"/>
  <c r="BA279" i="1"/>
  <c r="BD279" i="1"/>
  <c r="AF279" i="1"/>
  <c r="Y279" i="1"/>
  <c r="AY279" i="1"/>
  <c r="R279" i="1"/>
  <c r="E279" i="1"/>
  <c r="L279" i="1"/>
  <c r="M279" i="1" s="1"/>
  <c r="BI271" i="1" l="1"/>
  <c r="B281" i="1"/>
  <c r="B282" i="1" s="1"/>
  <c r="B283" i="1" s="1"/>
  <c r="B284" i="1" s="1"/>
  <c r="BC264" i="1"/>
  <c r="BB264" i="1" s="1"/>
  <c r="BI260" i="1"/>
  <c r="BC284" i="1"/>
  <c r="BI284" i="1" s="1"/>
  <c r="BI276" i="1"/>
  <c r="BI263" i="1"/>
  <c r="BI287" i="1"/>
  <c r="BC275" i="1"/>
  <c r="BB275" i="1" s="1"/>
  <c r="BC276" i="1"/>
  <c r="BB276" i="1" s="1"/>
  <c r="BC262" i="1"/>
  <c r="BI262" i="1" s="1"/>
  <c r="BC293" i="1"/>
  <c r="BI293" i="1" s="1"/>
  <c r="C260" i="1"/>
  <c r="D260" i="1" s="1"/>
  <c r="E260" i="1" s="1"/>
  <c r="BC291" i="1"/>
  <c r="BI291" i="1" s="1"/>
  <c r="BC261" i="1"/>
  <c r="BI261" i="1" s="1"/>
  <c r="BC279" i="1"/>
  <c r="BI279" i="1" s="1"/>
  <c r="BC285" i="1"/>
  <c r="BI285" i="1" s="1"/>
  <c r="BC268" i="1"/>
  <c r="BI268" i="1" s="1"/>
  <c r="BC269" i="1"/>
  <c r="BC272" i="1"/>
  <c r="BB272" i="1" s="1"/>
  <c r="BC270" i="1"/>
  <c r="BC280" i="1"/>
  <c r="BI280" i="1" s="1"/>
  <c r="BC259" i="1"/>
  <c r="BE259" i="1" s="1"/>
  <c r="BC297" i="1"/>
  <c r="BI297" i="1" s="1"/>
  <c r="BC274" i="1"/>
  <c r="BC266" i="1"/>
  <c r="BC290" i="1"/>
  <c r="BB290" i="1" s="1"/>
  <c r="N277" i="1"/>
  <c r="Q277" i="1" s="1"/>
  <c r="AL277" i="1" s="1"/>
  <c r="N264" i="1"/>
  <c r="Q264" i="1" s="1"/>
  <c r="AL264" i="1" s="1"/>
  <c r="N275" i="1"/>
  <c r="Q275" i="1" s="1"/>
  <c r="AL275" i="1" s="1"/>
  <c r="N259" i="1"/>
  <c r="Q259" i="1" s="1"/>
  <c r="AL259" i="1" s="1"/>
  <c r="BB261" i="1"/>
  <c r="BG267" i="1"/>
  <c r="BE267" i="1"/>
  <c r="BB267" i="1"/>
  <c r="N266" i="1"/>
  <c r="Q266" i="1" s="1"/>
  <c r="AL266" i="1" s="1"/>
  <c r="N269" i="1"/>
  <c r="Q269" i="1" s="1"/>
  <c r="AL269" i="1" s="1"/>
  <c r="BE264" i="1"/>
  <c r="N272" i="1"/>
  <c r="Q272" i="1" s="1"/>
  <c r="AL272" i="1" s="1"/>
  <c r="BG271" i="1"/>
  <c r="BE271" i="1"/>
  <c r="BB271" i="1"/>
  <c r="N276" i="1"/>
  <c r="Q276" i="1" s="1"/>
  <c r="AL276" i="1" s="1"/>
  <c r="N260" i="1"/>
  <c r="Q260" i="1" s="1"/>
  <c r="AL260" i="1" s="1"/>
  <c r="N274" i="1"/>
  <c r="Q274" i="1" s="1"/>
  <c r="AL274" i="1" s="1"/>
  <c r="BG273" i="1"/>
  <c r="BE273" i="1"/>
  <c r="BB273" i="1"/>
  <c r="N273" i="1"/>
  <c r="Q273" i="1" s="1"/>
  <c r="AL273" i="1" s="1"/>
  <c r="N265" i="1"/>
  <c r="Q265" i="1" s="1"/>
  <c r="AL265" i="1" s="1"/>
  <c r="BG263" i="1"/>
  <c r="BE263" i="1"/>
  <c r="BB263" i="1"/>
  <c r="N268" i="1"/>
  <c r="Q268" i="1" s="1"/>
  <c r="AL268" i="1" s="1"/>
  <c r="N271" i="1"/>
  <c r="Q271" i="1" s="1"/>
  <c r="AL271" i="1" s="1"/>
  <c r="N263" i="1"/>
  <c r="Q263" i="1" s="1"/>
  <c r="AL263" i="1" s="1"/>
  <c r="BG266" i="1"/>
  <c r="N267" i="1"/>
  <c r="Q267" i="1" s="1"/>
  <c r="AL267" i="1" s="1"/>
  <c r="N270" i="1"/>
  <c r="Q270" i="1" s="1"/>
  <c r="AL270" i="1" s="1"/>
  <c r="BB260" i="1"/>
  <c r="BG260" i="1"/>
  <c r="BE260" i="1"/>
  <c r="BG268" i="1"/>
  <c r="BE268" i="1"/>
  <c r="N262" i="1"/>
  <c r="Q262" i="1" s="1"/>
  <c r="AL262" i="1" s="1"/>
  <c r="BG276" i="1"/>
  <c r="BE276" i="1"/>
  <c r="N261" i="1"/>
  <c r="Q261" i="1" s="1"/>
  <c r="AL261" i="1" s="1"/>
  <c r="BC277" i="1"/>
  <c r="BI277" i="1" s="1"/>
  <c r="BG265" i="1"/>
  <c r="BE265" i="1"/>
  <c r="BB265" i="1"/>
  <c r="N258" i="1"/>
  <c r="Q258" i="1" s="1"/>
  <c r="AL258" i="1" s="1"/>
  <c r="BC258" i="1"/>
  <c r="BI258" i="1" s="1"/>
  <c r="C261" i="1"/>
  <c r="D261" i="1" s="1"/>
  <c r="E261" i="1" s="1"/>
  <c r="B263" i="1"/>
  <c r="BC289" i="1"/>
  <c r="BC295" i="1"/>
  <c r="BC296" i="1"/>
  <c r="BE296" i="1" s="1"/>
  <c r="BC294" i="1"/>
  <c r="BE294" i="1" s="1"/>
  <c r="BC292" i="1"/>
  <c r="BB292" i="1" s="1"/>
  <c r="BC286" i="1"/>
  <c r="BE286" i="1" s="1"/>
  <c r="C281" i="1"/>
  <c r="D281" i="1" s="1"/>
  <c r="E281" i="1" s="1"/>
  <c r="N284" i="1"/>
  <c r="Q284" i="1" s="1"/>
  <c r="AL284" i="1" s="1"/>
  <c r="BB281" i="1"/>
  <c r="BG281" i="1"/>
  <c r="BE281" i="1"/>
  <c r="N293" i="1"/>
  <c r="Q293" i="1" s="1"/>
  <c r="AL293" i="1" s="1"/>
  <c r="N291" i="1"/>
  <c r="Q291" i="1" s="1"/>
  <c r="AL291" i="1" s="1"/>
  <c r="N297" i="1"/>
  <c r="Q297" i="1" s="1"/>
  <c r="AL297" i="1" s="1"/>
  <c r="BG294" i="1"/>
  <c r="BE291" i="1"/>
  <c r="BB297" i="1"/>
  <c r="BG297" i="1"/>
  <c r="BE297" i="1"/>
  <c r="N289" i="1"/>
  <c r="Q289" i="1" s="1"/>
  <c r="AL289" i="1" s="1"/>
  <c r="N287" i="1"/>
  <c r="Q287" i="1" s="1"/>
  <c r="AL287" i="1" s="1"/>
  <c r="N296" i="1"/>
  <c r="Q296" i="1" s="1"/>
  <c r="AL296" i="1" s="1"/>
  <c r="BB287" i="1"/>
  <c r="BG287" i="1"/>
  <c r="BE287" i="1"/>
  <c r="N286" i="1"/>
  <c r="Q286" i="1" s="1"/>
  <c r="AL286" i="1" s="1"/>
  <c r="BB285" i="1"/>
  <c r="BG285" i="1"/>
  <c r="BE285" i="1"/>
  <c r="N283" i="1"/>
  <c r="Q283" i="1" s="1"/>
  <c r="AL283" i="1" s="1"/>
  <c r="N281" i="1"/>
  <c r="Q281" i="1" s="1"/>
  <c r="AL281" i="1" s="1"/>
  <c r="N294" i="1"/>
  <c r="Q294" i="1" s="1"/>
  <c r="AL294" i="1" s="1"/>
  <c r="N282" i="1"/>
  <c r="Q282" i="1" s="1"/>
  <c r="AL282" i="1" s="1"/>
  <c r="N288" i="1"/>
  <c r="Q288" i="1" s="1"/>
  <c r="AL288" i="1" s="1"/>
  <c r="N292" i="1"/>
  <c r="Q292" i="1" s="1"/>
  <c r="AL292" i="1" s="1"/>
  <c r="BB293" i="1"/>
  <c r="BG293" i="1"/>
  <c r="BE293" i="1"/>
  <c r="BE298" i="1"/>
  <c r="BB298" i="1"/>
  <c r="BG298" i="1"/>
  <c r="N295" i="1"/>
  <c r="Q295" i="1" s="1"/>
  <c r="AL295" i="1" s="1"/>
  <c r="BB283" i="1"/>
  <c r="BG283" i="1"/>
  <c r="BE283" i="1"/>
  <c r="N280" i="1"/>
  <c r="Q280" i="1" s="1"/>
  <c r="AL280" i="1" s="1"/>
  <c r="BC288" i="1"/>
  <c r="BI288" i="1" s="1"/>
  <c r="N298" i="1"/>
  <c r="Q298" i="1" s="1"/>
  <c r="AL298" i="1" s="1"/>
  <c r="BC282" i="1"/>
  <c r="BI282" i="1" s="1"/>
  <c r="N285" i="1"/>
  <c r="Q285" i="1" s="1"/>
  <c r="AL285" i="1" s="1"/>
  <c r="BE284" i="1"/>
  <c r="BG284" i="1"/>
  <c r="BB284" i="1"/>
  <c r="N290" i="1"/>
  <c r="Q290" i="1" s="1"/>
  <c r="AL290" i="1" s="1"/>
  <c r="BE280" i="1"/>
  <c r="BB280" i="1"/>
  <c r="BG279" i="1"/>
  <c r="BE279" i="1"/>
  <c r="BB279" i="1"/>
  <c r="N279" i="1"/>
  <c r="Q279" i="1" s="1"/>
  <c r="AL279" i="1" s="1"/>
  <c r="BI294" i="1" l="1"/>
  <c r="BI272" i="1"/>
  <c r="BG275" i="1"/>
  <c r="BI275" i="1"/>
  <c r="BE262" i="1"/>
  <c r="BE272" i="1"/>
  <c r="BG262" i="1"/>
  <c r="BG272" i="1"/>
  <c r="BI259" i="1"/>
  <c r="BB259" i="1"/>
  <c r="BB266" i="1"/>
  <c r="BI266" i="1"/>
  <c r="BG259" i="1"/>
  <c r="BB274" i="1"/>
  <c r="BI274" i="1"/>
  <c r="BI290" i="1"/>
  <c r="BI264" i="1"/>
  <c r="BG280" i="1"/>
  <c r="BB296" i="1"/>
  <c r="BE275" i="1"/>
  <c r="BI292" i="1"/>
  <c r="BG264" i="1"/>
  <c r="BE261" i="1"/>
  <c r="BB270" i="1"/>
  <c r="BI270" i="1"/>
  <c r="BB295" i="1"/>
  <c r="BI295" i="1"/>
  <c r="BG291" i="1"/>
  <c r="BG289" i="1"/>
  <c r="BI289" i="1"/>
  <c r="BB268" i="1"/>
  <c r="BB262" i="1"/>
  <c r="BB291" i="1"/>
  <c r="BE266" i="1"/>
  <c r="BG261" i="1"/>
  <c r="BI286" i="1"/>
  <c r="BG269" i="1"/>
  <c r="BI269" i="1"/>
  <c r="BI296" i="1"/>
  <c r="BG295" i="1"/>
  <c r="BE274" i="1"/>
  <c r="BG274" i="1"/>
  <c r="BB289" i="1"/>
  <c r="BE270" i="1"/>
  <c r="BE295" i="1"/>
  <c r="BG270" i="1"/>
  <c r="BE290" i="1"/>
  <c r="BG290" i="1"/>
  <c r="BB269" i="1"/>
  <c r="BG286" i="1"/>
  <c r="BE269" i="1"/>
  <c r="BB294" i="1"/>
  <c r="BG292" i="1"/>
  <c r="BE289" i="1"/>
  <c r="BG296" i="1"/>
  <c r="X265" i="1"/>
  <c r="AE265" i="1"/>
  <c r="X266" i="1"/>
  <c r="AE266" i="1"/>
  <c r="X261" i="1"/>
  <c r="AE261" i="1"/>
  <c r="X263" i="1"/>
  <c r="AE263" i="1"/>
  <c r="X259" i="1"/>
  <c r="AE259" i="1"/>
  <c r="X275" i="1"/>
  <c r="AE275" i="1"/>
  <c r="X271" i="1"/>
  <c r="AE271" i="1"/>
  <c r="X264" i="1"/>
  <c r="AE264" i="1"/>
  <c r="X272" i="1"/>
  <c r="AE272" i="1"/>
  <c r="X276" i="1"/>
  <c r="AE276" i="1"/>
  <c r="X267" i="1"/>
  <c r="AE267" i="1"/>
  <c r="AE268" i="1"/>
  <c r="X268" i="1"/>
  <c r="X260" i="1"/>
  <c r="AE260" i="1"/>
  <c r="X277" i="1"/>
  <c r="AE277" i="1"/>
  <c r="X262" i="1"/>
  <c r="AE262" i="1"/>
  <c r="X270" i="1"/>
  <c r="AE270" i="1"/>
  <c r="X273" i="1"/>
  <c r="AE273" i="1"/>
  <c r="X274" i="1"/>
  <c r="AE274" i="1"/>
  <c r="X269" i="1"/>
  <c r="AE269" i="1"/>
  <c r="BG277" i="1"/>
  <c r="BE277" i="1"/>
  <c r="BB277" i="1"/>
  <c r="BB258" i="1"/>
  <c r="BE258" i="1"/>
  <c r="BG258" i="1"/>
  <c r="AE258" i="1"/>
  <c r="X258" i="1"/>
  <c r="B264" i="1"/>
  <c r="C262" i="1"/>
  <c r="D262" i="1" s="1"/>
  <c r="E262" i="1" s="1"/>
  <c r="C282" i="1"/>
  <c r="D282" i="1" s="1"/>
  <c r="E282" i="1" s="1"/>
  <c r="BB286" i="1"/>
  <c r="BE292" i="1"/>
  <c r="X280" i="1"/>
  <c r="AE280" i="1"/>
  <c r="X281" i="1"/>
  <c r="AE281" i="1"/>
  <c r="AE296" i="1"/>
  <c r="X296" i="1"/>
  <c r="X289" i="1"/>
  <c r="AE289" i="1"/>
  <c r="X297" i="1"/>
  <c r="AE297" i="1"/>
  <c r="X285" i="1"/>
  <c r="AE285" i="1"/>
  <c r="X291" i="1"/>
  <c r="AE291" i="1"/>
  <c r="X282" i="1"/>
  <c r="AE282" i="1"/>
  <c r="X286" i="1"/>
  <c r="AE286" i="1"/>
  <c r="X287" i="1"/>
  <c r="AE287" i="1"/>
  <c r="AE294" i="1"/>
  <c r="X294" i="1"/>
  <c r="X292" i="1"/>
  <c r="AE292" i="1"/>
  <c r="X293" i="1"/>
  <c r="AE293" i="1"/>
  <c r="AE284" i="1"/>
  <c r="X284" i="1"/>
  <c r="AE290" i="1"/>
  <c r="X290" i="1"/>
  <c r="BB282" i="1"/>
  <c r="BE282" i="1"/>
  <c r="BG282" i="1"/>
  <c r="AE298" i="1"/>
  <c r="X298" i="1"/>
  <c r="X295" i="1"/>
  <c r="AE295" i="1"/>
  <c r="X288" i="1"/>
  <c r="AE288" i="1"/>
  <c r="X283" i="1"/>
  <c r="AE283" i="1"/>
  <c r="BG288" i="1"/>
  <c r="BB288" i="1"/>
  <c r="BE288" i="1"/>
  <c r="X279" i="1"/>
  <c r="AE279" i="1"/>
  <c r="B285" i="1"/>
  <c r="C283" i="1" l="1"/>
  <c r="D283" i="1" s="1"/>
  <c r="E283" i="1" s="1"/>
  <c r="B265" i="1"/>
  <c r="C263" i="1"/>
  <c r="D263" i="1" s="1"/>
  <c r="E263" i="1" s="1"/>
  <c r="C284" i="1"/>
  <c r="D284" i="1" s="1"/>
  <c r="E284" i="1" s="1"/>
  <c r="B286" i="1"/>
  <c r="B266" i="1" l="1"/>
  <c r="C264" i="1"/>
  <c r="D264" i="1" s="1"/>
  <c r="E264" i="1" s="1"/>
  <c r="C285" i="1"/>
  <c r="D285" i="1" s="1"/>
  <c r="E285" i="1" s="1"/>
  <c r="B287" i="1"/>
  <c r="B267" i="1" l="1"/>
  <c r="C265" i="1"/>
  <c r="D265" i="1" s="1"/>
  <c r="E265" i="1" s="1"/>
  <c r="C286" i="1"/>
  <c r="D286" i="1" s="1"/>
  <c r="E286" i="1" s="1"/>
  <c r="B288" i="1"/>
  <c r="C266" i="1" l="1"/>
  <c r="D266" i="1" s="1"/>
  <c r="E266" i="1" s="1"/>
  <c r="B268" i="1"/>
  <c r="C287" i="1"/>
  <c r="D287" i="1" s="1"/>
  <c r="E287" i="1" s="1"/>
  <c r="B289" i="1"/>
  <c r="C267" i="1" l="1"/>
  <c r="D267" i="1" s="1"/>
  <c r="E267" i="1" s="1"/>
  <c r="B269" i="1"/>
  <c r="C288" i="1"/>
  <c r="D288" i="1" s="1"/>
  <c r="E288" i="1" s="1"/>
  <c r="B290" i="1"/>
  <c r="C268" i="1" l="1"/>
  <c r="D268" i="1" s="1"/>
  <c r="E268" i="1" s="1"/>
  <c r="B270" i="1"/>
  <c r="C289" i="1"/>
  <c r="D289" i="1" s="1"/>
  <c r="E289" i="1" s="1"/>
  <c r="B291" i="1"/>
  <c r="C269" i="1" l="1"/>
  <c r="D269" i="1" s="1"/>
  <c r="E269" i="1" s="1"/>
  <c r="B271" i="1"/>
  <c r="C290" i="1"/>
  <c r="D290" i="1" s="1"/>
  <c r="E290" i="1" s="1"/>
  <c r="B292" i="1"/>
  <c r="C270" i="1" l="1"/>
  <c r="D270" i="1" s="1"/>
  <c r="E270" i="1" s="1"/>
  <c r="B272" i="1"/>
  <c r="C291" i="1"/>
  <c r="D291" i="1" s="1"/>
  <c r="E291" i="1" s="1"/>
  <c r="B293" i="1"/>
  <c r="C271" i="1" l="1"/>
  <c r="D271" i="1" s="1"/>
  <c r="E271" i="1" s="1"/>
  <c r="C272" i="1"/>
  <c r="D272" i="1" s="1"/>
  <c r="E272" i="1" s="1"/>
  <c r="B273" i="1"/>
  <c r="C292" i="1"/>
  <c r="D292" i="1" s="1"/>
  <c r="E292" i="1" s="1"/>
  <c r="B294" i="1"/>
  <c r="C273" i="1" l="1"/>
  <c r="D273" i="1" s="1"/>
  <c r="E273" i="1" s="1"/>
  <c r="B274" i="1"/>
  <c r="C293" i="1"/>
  <c r="D293" i="1" s="1"/>
  <c r="E293" i="1" s="1"/>
  <c r="B295" i="1"/>
  <c r="AX238" i="1"/>
  <c r="BF238" i="1" s="1"/>
  <c r="AB238" i="1"/>
  <c r="AC238" i="1" s="1"/>
  <c r="AD238" i="1" s="1"/>
  <c r="U238" i="1"/>
  <c r="V238" i="1" s="1"/>
  <c r="W238" i="1" s="1"/>
  <c r="P238" i="1"/>
  <c r="I238" i="1"/>
  <c r="R238" i="1" s="1"/>
  <c r="H238" i="1"/>
  <c r="AX237" i="1"/>
  <c r="BF237" i="1" s="1"/>
  <c r="AB237" i="1"/>
  <c r="AC237" i="1" s="1"/>
  <c r="AD237" i="1" s="1"/>
  <c r="U237" i="1"/>
  <c r="V237" i="1" s="1"/>
  <c r="W237" i="1" s="1"/>
  <c r="P237" i="1"/>
  <c r="I237" i="1"/>
  <c r="R237" i="1" s="1"/>
  <c r="H237" i="1"/>
  <c r="AX236" i="1"/>
  <c r="BF236" i="1" s="1"/>
  <c r="AB236" i="1"/>
  <c r="AC236" i="1" s="1"/>
  <c r="AD236" i="1" s="1"/>
  <c r="U236" i="1"/>
  <c r="V236" i="1" s="1"/>
  <c r="W236" i="1" s="1"/>
  <c r="P236" i="1"/>
  <c r="I236" i="1"/>
  <c r="R236" i="1" s="1"/>
  <c r="H236" i="1"/>
  <c r="AX235" i="1"/>
  <c r="BF235" i="1" s="1"/>
  <c r="AB235" i="1"/>
  <c r="AC235" i="1" s="1"/>
  <c r="AD235" i="1" s="1"/>
  <c r="U235" i="1"/>
  <c r="V235" i="1" s="1"/>
  <c r="W235" i="1" s="1"/>
  <c r="P235" i="1"/>
  <c r="I235" i="1"/>
  <c r="Y235" i="1" s="1"/>
  <c r="H235" i="1"/>
  <c r="AX234" i="1"/>
  <c r="BF234" i="1" s="1"/>
  <c r="AB234" i="1"/>
  <c r="AC234" i="1" s="1"/>
  <c r="AD234" i="1" s="1"/>
  <c r="U234" i="1"/>
  <c r="V234" i="1" s="1"/>
  <c r="W234" i="1" s="1"/>
  <c r="P234" i="1"/>
  <c r="I234" i="1"/>
  <c r="R234" i="1" s="1"/>
  <c r="H234" i="1"/>
  <c r="AX233" i="1"/>
  <c r="BF233" i="1" s="1"/>
  <c r="AB233" i="1"/>
  <c r="AC233" i="1" s="1"/>
  <c r="AD233" i="1" s="1"/>
  <c r="U233" i="1"/>
  <c r="V233" i="1" s="1"/>
  <c r="W233" i="1" s="1"/>
  <c r="P233" i="1"/>
  <c r="I233" i="1"/>
  <c r="R233" i="1" s="1"/>
  <c r="H233" i="1"/>
  <c r="AX232" i="1"/>
  <c r="BF232" i="1" s="1"/>
  <c r="AB232" i="1"/>
  <c r="AC232" i="1" s="1"/>
  <c r="AD232" i="1" s="1"/>
  <c r="U232" i="1"/>
  <c r="V232" i="1" s="1"/>
  <c r="W232" i="1" s="1"/>
  <c r="P232" i="1"/>
  <c r="I232" i="1"/>
  <c r="R232" i="1" s="1"/>
  <c r="H232" i="1"/>
  <c r="F233" i="1"/>
  <c r="F234" i="1"/>
  <c r="F235" i="1"/>
  <c r="F236" i="1"/>
  <c r="F237" i="1"/>
  <c r="F238" i="1"/>
  <c r="F232" i="1"/>
  <c r="B232" i="1"/>
  <c r="C232" i="1" s="1"/>
  <c r="D232" i="1" s="1"/>
  <c r="P216" i="1"/>
  <c r="I216" i="1"/>
  <c r="BA216" i="1" s="1"/>
  <c r="H216" i="1"/>
  <c r="P215" i="1"/>
  <c r="I215" i="1"/>
  <c r="BA215" i="1" s="1"/>
  <c r="H215" i="1"/>
  <c r="P214" i="1"/>
  <c r="I214" i="1"/>
  <c r="BA214" i="1" s="1"/>
  <c r="H214" i="1"/>
  <c r="P213" i="1"/>
  <c r="I213" i="1"/>
  <c r="BA213" i="1" s="1"/>
  <c r="H213" i="1"/>
  <c r="P212" i="1"/>
  <c r="I212" i="1"/>
  <c r="BA212" i="1" s="1"/>
  <c r="H212" i="1"/>
  <c r="P211" i="1"/>
  <c r="I211" i="1"/>
  <c r="H211" i="1"/>
  <c r="P210" i="1"/>
  <c r="I210" i="1"/>
  <c r="BA210" i="1" s="1"/>
  <c r="H210" i="1"/>
  <c r="P209" i="1"/>
  <c r="I209" i="1"/>
  <c r="BA209" i="1" s="1"/>
  <c r="H209" i="1"/>
  <c r="P208" i="1"/>
  <c r="I208" i="1"/>
  <c r="BA208" i="1" s="1"/>
  <c r="H208" i="1"/>
  <c r="P207" i="1"/>
  <c r="I207" i="1"/>
  <c r="AW207" i="1" s="1"/>
  <c r="H207" i="1"/>
  <c r="F208" i="1"/>
  <c r="F209" i="1"/>
  <c r="F210" i="1"/>
  <c r="F211" i="1"/>
  <c r="F212" i="1"/>
  <c r="F213" i="1"/>
  <c r="F214" i="1"/>
  <c r="F215" i="1"/>
  <c r="F216" i="1"/>
  <c r="F207" i="1"/>
  <c r="B207" i="1"/>
  <c r="C207" i="1" s="1"/>
  <c r="D207" i="1" s="1"/>
  <c r="AX185" i="1"/>
  <c r="BH185" i="1" s="1"/>
  <c r="AI185" i="1"/>
  <c r="AJ185" i="1" s="1"/>
  <c r="AK185" i="1" s="1"/>
  <c r="AB185" i="1"/>
  <c r="AC185" i="1" s="1"/>
  <c r="AD185" i="1" s="1"/>
  <c r="U185" i="1"/>
  <c r="V185" i="1" s="1"/>
  <c r="W185" i="1" s="1"/>
  <c r="P185" i="1"/>
  <c r="I185" i="1"/>
  <c r="BA185" i="1" s="1"/>
  <c r="H185" i="1"/>
  <c r="AX184" i="1"/>
  <c r="BD184" i="1" s="1"/>
  <c r="AI184" i="1"/>
  <c r="AJ184" i="1" s="1"/>
  <c r="AK184" i="1" s="1"/>
  <c r="AB184" i="1"/>
  <c r="AC184" i="1" s="1"/>
  <c r="AD184" i="1" s="1"/>
  <c r="U184" i="1"/>
  <c r="V184" i="1" s="1"/>
  <c r="W184" i="1" s="1"/>
  <c r="P184" i="1"/>
  <c r="I184" i="1"/>
  <c r="BA184" i="1" s="1"/>
  <c r="H184" i="1"/>
  <c r="BH183" i="1"/>
  <c r="AX183" i="1"/>
  <c r="BD183" i="1" s="1"/>
  <c r="AI183" i="1"/>
  <c r="AJ183" i="1" s="1"/>
  <c r="AK183" i="1" s="1"/>
  <c r="AB183" i="1"/>
  <c r="AC183" i="1" s="1"/>
  <c r="AD183" i="1" s="1"/>
  <c r="U183" i="1"/>
  <c r="V183" i="1" s="1"/>
  <c r="W183" i="1" s="1"/>
  <c r="P183" i="1"/>
  <c r="I183" i="1"/>
  <c r="AW183" i="1" s="1"/>
  <c r="H183" i="1"/>
  <c r="AX182" i="1"/>
  <c r="BF182" i="1" s="1"/>
  <c r="AI182" i="1"/>
  <c r="AJ182" i="1" s="1"/>
  <c r="AK182" i="1" s="1"/>
  <c r="AB182" i="1"/>
  <c r="AC182" i="1" s="1"/>
  <c r="AD182" i="1" s="1"/>
  <c r="U182" i="1"/>
  <c r="V182" i="1" s="1"/>
  <c r="W182" i="1" s="1"/>
  <c r="P182" i="1"/>
  <c r="I182" i="1"/>
  <c r="Y182" i="1" s="1"/>
  <c r="H182" i="1"/>
  <c r="AX181" i="1"/>
  <c r="BD181" i="1" s="1"/>
  <c r="AI181" i="1"/>
  <c r="AJ181" i="1" s="1"/>
  <c r="AK181" i="1" s="1"/>
  <c r="AB181" i="1"/>
  <c r="AC181" i="1" s="1"/>
  <c r="AD181" i="1" s="1"/>
  <c r="U181" i="1"/>
  <c r="V181" i="1" s="1"/>
  <c r="W181" i="1" s="1"/>
  <c r="P181" i="1"/>
  <c r="I181" i="1"/>
  <c r="AM181" i="1" s="1"/>
  <c r="H181" i="1"/>
  <c r="AX180" i="1"/>
  <c r="BD180" i="1" s="1"/>
  <c r="AI180" i="1"/>
  <c r="AJ180" i="1" s="1"/>
  <c r="AK180" i="1" s="1"/>
  <c r="AB180" i="1"/>
  <c r="AC180" i="1" s="1"/>
  <c r="AD180" i="1" s="1"/>
  <c r="U180" i="1"/>
  <c r="V180" i="1" s="1"/>
  <c r="W180" i="1" s="1"/>
  <c r="P180" i="1"/>
  <c r="I180" i="1"/>
  <c r="AY180" i="1" s="1"/>
  <c r="H180" i="1"/>
  <c r="AX179" i="1"/>
  <c r="BH179" i="1" s="1"/>
  <c r="AI179" i="1"/>
  <c r="AJ179" i="1" s="1"/>
  <c r="AK179" i="1" s="1"/>
  <c r="AB179" i="1"/>
  <c r="AC179" i="1" s="1"/>
  <c r="AD179" i="1" s="1"/>
  <c r="U179" i="1"/>
  <c r="V179" i="1" s="1"/>
  <c r="W179" i="1" s="1"/>
  <c r="P179" i="1"/>
  <c r="I179" i="1"/>
  <c r="Y179" i="1" s="1"/>
  <c r="H179" i="1"/>
  <c r="AX178" i="1"/>
  <c r="BF178" i="1" s="1"/>
  <c r="AI178" i="1"/>
  <c r="AJ178" i="1" s="1"/>
  <c r="AK178" i="1" s="1"/>
  <c r="AB178" i="1"/>
  <c r="AC178" i="1" s="1"/>
  <c r="AD178" i="1" s="1"/>
  <c r="U178" i="1"/>
  <c r="V178" i="1" s="1"/>
  <c r="W178" i="1" s="1"/>
  <c r="P178" i="1"/>
  <c r="I178" i="1"/>
  <c r="AW178" i="1" s="1"/>
  <c r="H178" i="1"/>
  <c r="AX177" i="1"/>
  <c r="BH177" i="1" s="1"/>
  <c r="AI177" i="1"/>
  <c r="AJ177" i="1" s="1"/>
  <c r="AK177" i="1" s="1"/>
  <c r="AB177" i="1"/>
  <c r="AC177" i="1" s="1"/>
  <c r="AD177" i="1" s="1"/>
  <c r="U177" i="1"/>
  <c r="V177" i="1" s="1"/>
  <c r="W177" i="1" s="1"/>
  <c r="P177" i="1"/>
  <c r="I177" i="1"/>
  <c r="BA177" i="1" s="1"/>
  <c r="H177" i="1"/>
  <c r="AX176" i="1"/>
  <c r="BD176" i="1" s="1"/>
  <c r="AI176" i="1"/>
  <c r="AJ176" i="1" s="1"/>
  <c r="AK176" i="1" s="1"/>
  <c r="AB176" i="1"/>
  <c r="AC176" i="1" s="1"/>
  <c r="AD176" i="1" s="1"/>
  <c r="U176" i="1"/>
  <c r="V176" i="1" s="1"/>
  <c r="W176" i="1" s="1"/>
  <c r="P176" i="1"/>
  <c r="I176" i="1"/>
  <c r="Y176" i="1" s="1"/>
  <c r="H176" i="1"/>
  <c r="AX175" i="1"/>
  <c r="BF175" i="1" s="1"/>
  <c r="AI175" i="1"/>
  <c r="AJ175" i="1" s="1"/>
  <c r="AK175" i="1" s="1"/>
  <c r="AB175" i="1"/>
  <c r="AC175" i="1" s="1"/>
  <c r="AD175" i="1" s="1"/>
  <c r="U175" i="1"/>
  <c r="V175" i="1" s="1"/>
  <c r="W175" i="1" s="1"/>
  <c r="P175" i="1"/>
  <c r="I175" i="1"/>
  <c r="AW175" i="1" s="1"/>
  <c r="H175" i="1"/>
  <c r="AX174" i="1"/>
  <c r="BH174" i="1" s="1"/>
  <c r="AI174" i="1"/>
  <c r="AJ174" i="1" s="1"/>
  <c r="AK174" i="1" s="1"/>
  <c r="AB174" i="1"/>
  <c r="AC174" i="1" s="1"/>
  <c r="AD174" i="1" s="1"/>
  <c r="U174" i="1"/>
  <c r="V174" i="1" s="1"/>
  <c r="W174" i="1" s="1"/>
  <c r="P174" i="1"/>
  <c r="I174" i="1"/>
  <c r="Y174" i="1" s="1"/>
  <c r="H174" i="1"/>
  <c r="AX173" i="1"/>
  <c r="BD173" i="1" s="1"/>
  <c r="AI173" i="1"/>
  <c r="AJ173" i="1" s="1"/>
  <c r="AK173" i="1" s="1"/>
  <c r="AB173" i="1"/>
  <c r="AC173" i="1" s="1"/>
  <c r="AD173" i="1" s="1"/>
  <c r="U173" i="1"/>
  <c r="V173" i="1" s="1"/>
  <c r="W173" i="1" s="1"/>
  <c r="P173" i="1"/>
  <c r="I173" i="1"/>
  <c r="AM173" i="1" s="1"/>
  <c r="H173" i="1"/>
  <c r="AX172" i="1"/>
  <c r="BD172" i="1" s="1"/>
  <c r="AI172" i="1"/>
  <c r="AJ172" i="1" s="1"/>
  <c r="AK172" i="1" s="1"/>
  <c r="AB172" i="1"/>
  <c r="AC172" i="1" s="1"/>
  <c r="AD172" i="1" s="1"/>
  <c r="U172" i="1"/>
  <c r="V172" i="1" s="1"/>
  <c r="W172" i="1" s="1"/>
  <c r="P172" i="1"/>
  <c r="I172" i="1"/>
  <c r="AY172" i="1" s="1"/>
  <c r="H172" i="1"/>
  <c r="AX171" i="1"/>
  <c r="BH171" i="1" s="1"/>
  <c r="AI171" i="1"/>
  <c r="AJ171" i="1" s="1"/>
  <c r="AK171" i="1" s="1"/>
  <c r="AB171" i="1"/>
  <c r="AC171" i="1" s="1"/>
  <c r="AD171" i="1" s="1"/>
  <c r="U171" i="1"/>
  <c r="V171" i="1" s="1"/>
  <c r="W171" i="1" s="1"/>
  <c r="P171" i="1"/>
  <c r="I171" i="1"/>
  <c r="Y171" i="1" s="1"/>
  <c r="H171" i="1"/>
  <c r="AX170" i="1"/>
  <c r="BF170" i="1" s="1"/>
  <c r="AI170" i="1"/>
  <c r="AJ170" i="1" s="1"/>
  <c r="AK170" i="1" s="1"/>
  <c r="AB170" i="1"/>
  <c r="AC170" i="1" s="1"/>
  <c r="AD170" i="1" s="1"/>
  <c r="U170" i="1"/>
  <c r="V170" i="1" s="1"/>
  <c r="W170" i="1" s="1"/>
  <c r="P170" i="1"/>
  <c r="I170" i="1"/>
  <c r="AW170" i="1" s="1"/>
  <c r="H170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C170" i="1"/>
  <c r="D170" i="1" s="1"/>
  <c r="P147" i="1"/>
  <c r="I147" i="1"/>
  <c r="H147" i="1"/>
  <c r="P146" i="1"/>
  <c r="I146" i="1"/>
  <c r="BA146" i="1" s="1"/>
  <c r="H146" i="1"/>
  <c r="P145" i="1"/>
  <c r="I145" i="1"/>
  <c r="BA145" i="1" s="1"/>
  <c r="H145" i="1"/>
  <c r="P144" i="1"/>
  <c r="I144" i="1"/>
  <c r="BA144" i="1" s="1"/>
  <c r="H144" i="1"/>
  <c r="F147" i="1"/>
  <c r="F146" i="1"/>
  <c r="F145" i="1"/>
  <c r="F144" i="1"/>
  <c r="B144" i="1"/>
  <c r="B145" i="1" s="1"/>
  <c r="AX123" i="1"/>
  <c r="BF123" i="1" s="1"/>
  <c r="AB123" i="1"/>
  <c r="AC123" i="1" s="1"/>
  <c r="AD123" i="1" s="1"/>
  <c r="U123" i="1"/>
  <c r="V123" i="1" s="1"/>
  <c r="W123" i="1" s="1"/>
  <c r="P123" i="1"/>
  <c r="I123" i="1"/>
  <c r="AY123" i="1" s="1"/>
  <c r="H123" i="1"/>
  <c r="AX122" i="1"/>
  <c r="BF122" i="1" s="1"/>
  <c r="AB122" i="1"/>
  <c r="AC122" i="1" s="1"/>
  <c r="AD122" i="1" s="1"/>
  <c r="U122" i="1"/>
  <c r="V122" i="1" s="1"/>
  <c r="W122" i="1" s="1"/>
  <c r="P122" i="1"/>
  <c r="I122" i="1"/>
  <c r="R122" i="1" s="1"/>
  <c r="H122" i="1"/>
  <c r="AX121" i="1"/>
  <c r="BF121" i="1" s="1"/>
  <c r="AB121" i="1"/>
  <c r="AC121" i="1" s="1"/>
  <c r="AD121" i="1" s="1"/>
  <c r="U121" i="1"/>
  <c r="V121" i="1" s="1"/>
  <c r="W121" i="1" s="1"/>
  <c r="P121" i="1"/>
  <c r="I121" i="1"/>
  <c r="AY121" i="1" s="1"/>
  <c r="H121" i="1"/>
  <c r="AX120" i="1"/>
  <c r="BF120" i="1" s="1"/>
  <c r="AB120" i="1"/>
  <c r="AC120" i="1" s="1"/>
  <c r="AD120" i="1" s="1"/>
  <c r="U120" i="1"/>
  <c r="V120" i="1" s="1"/>
  <c r="W120" i="1" s="1"/>
  <c r="P120" i="1"/>
  <c r="I120" i="1"/>
  <c r="R120" i="1" s="1"/>
  <c r="H120" i="1"/>
  <c r="F121" i="1"/>
  <c r="F122" i="1"/>
  <c r="F123" i="1"/>
  <c r="F120" i="1"/>
  <c r="B120" i="1"/>
  <c r="C120" i="1" s="1"/>
  <c r="D120" i="1" s="1"/>
  <c r="AX108" i="1"/>
  <c r="BD108" i="1" s="1"/>
  <c r="AB108" i="1"/>
  <c r="AC108" i="1" s="1"/>
  <c r="AD108" i="1" s="1"/>
  <c r="U108" i="1"/>
  <c r="V108" i="1" s="1"/>
  <c r="W108" i="1" s="1"/>
  <c r="P108" i="1"/>
  <c r="I108" i="1"/>
  <c r="BA108" i="1" s="1"/>
  <c r="H108" i="1"/>
  <c r="AX107" i="1"/>
  <c r="BF107" i="1" s="1"/>
  <c r="AB107" i="1"/>
  <c r="AC107" i="1" s="1"/>
  <c r="AD107" i="1" s="1"/>
  <c r="U107" i="1"/>
  <c r="V107" i="1" s="1"/>
  <c r="W107" i="1" s="1"/>
  <c r="P107" i="1"/>
  <c r="I107" i="1"/>
  <c r="Y107" i="1" s="1"/>
  <c r="H107" i="1"/>
  <c r="AX106" i="1"/>
  <c r="BD106" i="1" s="1"/>
  <c r="AB106" i="1"/>
  <c r="AC106" i="1" s="1"/>
  <c r="AD106" i="1" s="1"/>
  <c r="U106" i="1"/>
  <c r="V106" i="1" s="1"/>
  <c r="W106" i="1" s="1"/>
  <c r="P106" i="1"/>
  <c r="I106" i="1"/>
  <c r="AY106" i="1" s="1"/>
  <c r="H106" i="1"/>
  <c r="AX105" i="1"/>
  <c r="BF105" i="1" s="1"/>
  <c r="AB105" i="1"/>
  <c r="AC105" i="1" s="1"/>
  <c r="AD105" i="1" s="1"/>
  <c r="U105" i="1"/>
  <c r="V105" i="1" s="1"/>
  <c r="W105" i="1" s="1"/>
  <c r="P105" i="1"/>
  <c r="I105" i="1"/>
  <c r="AY105" i="1" s="1"/>
  <c r="H105" i="1"/>
  <c r="AX104" i="1"/>
  <c r="BD104" i="1" s="1"/>
  <c r="AB104" i="1"/>
  <c r="AC104" i="1" s="1"/>
  <c r="AD104" i="1" s="1"/>
  <c r="U104" i="1"/>
  <c r="V104" i="1" s="1"/>
  <c r="W104" i="1" s="1"/>
  <c r="P104" i="1"/>
  <c r="I104" i="1"/>
  <c r="AY104" i="1" s="1"/>
  <c r="H104" i="1"/>
  <c r="AX103" i="1"/>
  <c r="BD103" i="1" s="1"/>
  <c r="AB103" i="1"/>
  <c r="AC103" i="1" s="1"/>
  <c r="AD103" i="1" s="1"/>
  <c r="U103" i="1"/>
  <c r="V103" i="1" s="1"/>
  <c r="W103" i="1" s="1"/>
  <c r="P103" i="1"/>
  <c r="I103" i="1"/>
  <c r="AY103" i="1" s="1"/>
  <c r="H103" i="1"/>
  <c r="AX102" i="1"/>
  <c r="BF102" i="1" s="1"/>
  <c r="AB102" i="1"/>
  <c r="AC102" i="1" s="1"/>
  <c r="AD102" i="1" s="1"/>
  <c r="U102" i="1"/>
  <c r="V102" i="1" s="1"/>
  <c r="W102" i="1" s="1"/>
  <c r="P102" i="1"/>
  <c r="I102" i="1"/>
  <c r="R102" i="1" s="1"/>
  <c r="H102" i="1"/>
  <c r="AX101" i="1"/>
  <c r="BD101" i="1" s="1"/>
  <c r="AB101" i="1"/>
  <c r="AC101" i="1" s="1"/>
  <c r="AD101" i="1" s="1"/>
  <c r="U101" i="1"/>
  <c r="V101" i="1" s="1"/>
  <c r="W101" i="1" s="1"/>
  <c r="P101" i="1"/>
  <c r="I101" i="1"/>
  <c r="AY101" i="1" s="1"/>
  <c r="H101" i="1"/>
  <c r="AX100" i="1"/>
  <c r="BF100" i="1" s="1"/>
  <c r="AB100" i="1"/>
  <c r="AC100" i="1" s="1"/>
  <c r="AD100" i="1" s="1"/>
  <c r="U100" i="1"/>
  <c r="V100" i="1" s="1"/>
  <c r="W100" i="1" s="1"/>
  <c r="P100" i="1"/>
  <c r="I100" i="1"/>
  <c r="R100" i="1" s="1"/>
  <c r="H100" i="1"/>
  <c r="AX99" i="1"/>
  <c r="BD99" i="1" s="1"/>
  <c r="AB99" i="1"/>
  <c r="AC99" i="1" s="1"/>
  <c r="AD99" i="1" s="1"/>
  <c r="U99" i="1"/>
  <c r="V99" i="1" s="1"/>
  <c r="W99" i="1" s="1"/>
  <c r="P99" i="1"/>
  <c r="I99" i="1"/>
  <c r="AW99" i="1" s="1"/>
  <c r="H99" i="1"/>
  <c r="AX98" i="1"/>
  <c r="BF98" i="1" s="1"/>
  <c r="AB98" i="1"/>
  <c r="AC98" i="1" s="1"/>
  <c r="AD98" i="1" s="1"/>
  <c r="U98" i="1"/>
  <c r="V98" i="1" s="1"/>
  <c r="W98" i="1" s="1"/>
  <c r="P98" i="1"/>
  <c r="I98" i="1"/>
  <c r="R98" i="1" s="1"/>
  <c r="H98" i="1"/>
  <c r="AX97" i="1"/>
  <c r="BF97" i="1" s="1"/>
  <c r="AB97" i="1"/>
  <c r="AC97" i="1" s="1"/>
  <c r="AD97" i="1" s="1"/>
  <c r="U97" i="1"/>
  <c r="V97" i="1" s="1"/>
  <c r="W97" i="1" s="1"/>
  <c r="P97" i="1"/>
  <c r="I97" i="1"/>
  <c r="AW97" i="1" s="1"/>
  <c r="H97" i="1"/>
  <c r="B97" i="1"/>
  <c r="F98" i="1"/>
  <c r="F99" i="1"/>
  <c r="F100" i="1"/>
  <c r="F101" i="1"/>
  <c r="F102" i="1"/>
  <c r="F103" i="1"/>
  <c r="F104" i="1"/>
  <c r="F105" i="1"/>
  <c r="F106" i="1"/>
  <c r="F107" i="1"/>
  <c r="F108" i="1"/>
  <c r="F97" i="1"/>
  <c r="AX62" i="1"/>
  <c r="BF62" i="1" s="1"/>
  <c r="AB62" i="1"/>
  <c r="AC62" i="1" s="1"/>
  <c r="AD62" i="1" s="1"/>
  <c r="U62" i="1"/>
  <c r="V62" i="1" s="1"/>
  <c r="W62" i="1" s="1"/>
  <c r="P62" i="1"/>
  <c r="I62" i="1"/>
  <c r="H62" i="1"/>
  <c r="AX61" i="1"/>
  <c r="BF61" i="1" s="1"/>
  <c r="AB61" i="1"/>
  <c r="AC61" i="1" s="1"/>
  <c r="AD61" i="1" s="1"/>
  <c r="U61" i="1"/>
  <c r="V61" i="1" s="1"/>
  <c r="W61" i="1" s="1"/>
  <c r="P61" i="1"/>
  <c r="I61" i="1"/>
  <c r="H61" i="1"/>
  <c r="AX60" i="1"/>
  <c r="BF60" i="1" s="1"/>
  <c r="AB60" i="1"/>
  <c r="AC60" i="1" s="1"/>
  <c r="AD60" i="1" s="1"/>
  <c r="U60" i="1"/>
  <c r="V60" i="1" s="1"/>
  <c r="W60" i="1" s="1"/>
  <c r="P60" i="1"/>
  <c r="I60" i="1"/>
  <c r="H60" i="1"/>
  <c r="AX59" i="1"/>
  <c r="BF59" i="1" s="1"/>
  <c r="AB59" i="1"/>
  <c r="AC59" i="1" s="1"/>
  <c r="AD59" i="1" s="1"/>
  <c r="U59" i="1"/>
  <c r="V59" i="1" s="1"/>
  <c r="W59" i="1" s="1"/>
  <c r="P59" i="1"/>
  <c r="I59" i="1"/>
  <c r="H59" i="1"/>
  <c r="B59" i="1"/>
  <c r="C59" i="1" s="1"/>
  <c r="D59" i="1" s="1"/>
  <c r="F62" i="1"/>
  <c r="F61" i="1"/>
  <c r="F60" i="1"/>
  <c r="F59" i="1"/>
  <c r="BF183" i="1" l="1"/>
  <c r="BD238" i="1"/>
  <c r="E207" i="1"/>
  <c r="BD233" i="1"/>
  <c r="Y233" i="1"/>
  <c r="BH180" i="1"/>
  <c r="BF181" i="1"/>
  <c r="B275" i="1"/>
  <c r="C274" i="1"/>
  <c r="D274" i="1" s="1"/>
  <c r="E274" i="1" s="1"/>
  <c r="BD237" i="1"/>
  <c r="AY235" i="1"/>
  <c r="BD235" i="1"/>
  <c r="BH175" i="1"/>
  <c r="BF176" i="1"/>
  <c r="Y237" i="1"/>
  <c r="C294" i="1"/>
  <c r="D294" i="1" s="1"/>
  <c r="E294" i="1" s="1"/>
  <c r="B296" i="1"/>
  <c r="BA235" i="1"/>
  <c r="BA207" i="1"/>
  <c r="BD232" i="1"/>
  <c r="BD236" i="1"/>
  <c r="AM179" i="1"/>
  <c r="R235" i="1"/>
  <c r="AY233" i="1"/>
  <c r="AY237" i="1"/>
  <c r="AF213" i="1"/>
  <c r="BA233" i="1"/>
  <c r="BA237" i="1"/>
  <c r="BD234" i="1"/>
  <c r="R177" i="1"/>
  <c r="AF238" i="1"/>
  <c r="L232" i="1"/>
  <c r="M232" i="1" s="1"/>
  <c r="AW232" i="1"/>
  <c r="Y232" i="1"/>
  <c r="Y234" i="1"/>
  <c r="AY234" i="1"/>
  <c r="Y236" i="1"/>
  <c r="AY236" i="1"/>
  <c r="Y238" i="1"/>
  <c r="AY238" i="1"/>
  <c r="AF234" i="1"/>
  <c r="AF236" i="1"/>
  <c r="AW234" i="1"/>
  <c r="AW238" i="1"/>
  <c r="BA232" i="1"/>
  <c r="BA234" i="1"/>
  <c r="BA236" i="1"/>
  <c r="BA238" i="1"/>
  <c r="E232" i="1"/>
  <c r="L233" i="1"/>
  <c r="M233" i="1" s="1"/>
  <c r="AW233" i="1"/>
  <c r="L235" i="1"/>
  <c r="M235" i="1" s="1"/>
  <c r="AW235" i="1"/>
  <c r="L237" i="1"/>
  <c r="M237" i="1" s="1"/>
  <c r="AW237" i="1"/>
  <c r="AF232" i="1"/>
  <c r="L234" i="1"/>
  <c r="M234" i="1" s="1"/>
  <c r="L236" i="1"/>
  <c r="M236" i="1" s="1"/>
  <c r="AW236" i="1"/>
  <c r="L238" i="1"/>
  <c r="M238" i="1" s="1"/>
  <c r="AY232" i="1"/>
  <c r="AF233" i="1"/>
  <c r="AF235" i="1"/>
  <c r="AF237" i="1"/>
  <c r="B233" i="1"/>
  <c r="AW214" i="1"/>
  <c r="AW213" i="1"/>
  <c r="L172" i="1"/>
  <c r="M172" i="1" s="1"/>
  <c r="N172" i="1" s="1"/>
  <c r="Q172" i="1" s="1"/>
  <c r="AW172" i="1"/>
  <c r="BF184" i="1"/>
  <c r="U215" i="1"/>
  <c r="V215" i="1" s="1"/>
  <c r="W215" i="1" s="1"/>
  <c r="AM172" i="1"/>
  <c r="BD121" i="1"/>
  <c r="BD174" i="1"/>
  <c r="BD175" i="1"/>
  <c r="R172" i="1"/>
  <c r="AB214" i="1"/>
  <c r="AC214" i="1" s="1"/>
  <c r="AD214" i="1" s="1"/>
  <c r="BF180" i="1"/>
  <c r="BA211" i="1"/>
  <c r="R213" i="1"/>
  <c r="AY211" i="1"/>
  <c r="AB211" i="1"/>
  <c r="AC211" i="1" s="1"/>
  <c r="AD211" i="1" s="1"/>
  <c r="Y210" i="1"/>
  <c r="AW215" i="1"/>
  <c r="L210" i="1"/>
  <c r="M210" i="1" s="1"/>
  <c r="N210" i="1" s="1"/>
  <c r="AX213" i="1"/>
  <c r="BF213" i="1" s="1"/>
  <c r="U207" i="1"/>
  <c r="V207" i="1" s="1"/>
  <c r="W207" i="1" s="1"/>
  <c r="AW210" i="1"/>
  <c r="AY209" i="1"/>
  <c r="AY210" i="1"/>
  <c r="R211" i="1"/>
  <c r="AW212" i="1"/>
  <c r="AB213" i="1"/>
  <c r="AC213" i="1" s="1"/>
  <c r="AD213" i="1" s="1"/>
  <c r="L212" i="1"/>
  <c r="M212" i="1" s="1"/>
  <c r="L215" i="1"/>
  <c r="M215" i="1" s="1"/>
  <c r="AW209" i="1"/>
  <c r="U211" i="1"/>
  <c r="V211" i="1" s="1"/>
  <c r="W211" i="1" s="1"/>
  <c r="AF211" i="1"/>
  <c r="AB215" i="1"/>
  <c r="AC215" i="1" s="1"/>
  <c r="AD215" i="1" s="1"/>
  <c r="B208" i="1"/>
  <c r="L211" i="1"/>
  <c r="M211" i="1" s="1"/>
  <c r="AW211" i="1"/>
  <c r="AF215" i="1"/>
  <c r="AW208" i="1"/>
  <c r="U210" i="1"/>
  <c r="V210" i="1" s="1"/>
  <c r="W210" i="1" s="1"/>
  <c r="AX211" i="1"/>
  <c r="AW216" i="1"/>
  <c r="Y211" i="1"/>
  <c r="AW177" i="1"/>
  <c r="L180" i="1"/>
  <c r="M180" i="1" s="1"/>
  <c r="N180" i="1" s="1"/>
  <c r="Q180" i="1" s="1"/>
  <c r="R173" i="1"/>
  <c r="AW173" i="1"/>
  <c r="Y185" i="1"/>
  <c r="BF171" i="1"/>
  <c r="BA172" i="1"/>
  <c r="Y173" i="1"/>
  <c r="BF173" i="1"/>
  <c r="L176" i="1"/>
  <c r="M176" i="1" s="1"/>
  <c r="N176" i="1" s="1"/>
  <c r="Q176" i="1" s="1"/>
  <c r="AW176" i="1"/>
  <c r="BD179" i="1"/>
  <c r="AM180" i="1"/>
  <c r="BD182" i="1"/>
  <c r="R184" i="1"/>
  <c r="AW184" i="1"/>
  <c r="BD171" i="1"/>
  <c r="AM176" i="1"/>
  <c r="R180" i="1"/>
  <c r="BF172" i="1"/>
  <c r="Y177" i="1"/>
  <c r="BF179" i="1"/>
  <c r="AW180" i="1"/>
  <c r="R181" i="1"/>
  <c r="BH182" i="1"/>
  <c r="AM184" i="1"/>
  <c r="BH172" i="1"/>
  <c r="R176" i="1"/>
  <c r="BA176" i="1"/>
  <c r="AW181" i="1"/>
  <c r="Y184" i="1"/>
  <c r="Y180" i="1"/>
  <c r="BA180" i="1"/>
  <c r="Y181" i="1"/>
  <c r="AF170" i="1"/>
  <c r="L175" i="1"/>
  <c r="M175" i="1" s="1"/>
  <c r="BA175" i="1"/>
  <c r="AY178" i="1"/>
  <c r="L183" i="1"/>
  <c r="M183" i="1" s="1"/>
  <c r="L170" i="1"/>
  <c r="M170" i="1" s="1"/>
  <c r="BA170" i="1"/>
  <c r="R171" i="1"/>
  <c r="AW171" i="1"/>
  <c r="Y172" i="1"/>
  <c r="AF173" i="1"/>
  <c r="AY173" i="1"/>
  <c r="BH173" i="1"/>
  <c r="AM174" i="1"/>
  <c r="BD177" i="1"/>
  <c r="L178" i="1"/>
  <c r="M178" i="1" s="1"/>
  <c r="BA178" i="1"/>
  <c r="R179" i="1"/>
  <c r="AW179" i="1"/>
  <c r="AF181" i="1"/>
  <c r="AY181" i="1"/>
  <c r="BH181" i="1"/>
  <c r="AM182" i="1"/>
  <c r="BD185" i="1"/>
  <c r="AY175" i="1"/>
  <c r="AF178" i="1"/>
  <c r="BH178" i="1"/>
  <c r="BA183" i="1"/>
  <c r="L173" i="1"/>
  <c r="M173" i="1" s="1"/>
  <c r="BA173" i="1"/>
  <c r="R174" i="1"/>
  <c r="AW174" i="1"/>
  <c r="BF174" i="1"/>
  <c r="Y175" i="1"/>
  <c r="AF176" i="1"/>
  <c r="AY176" i="1"/>
  <c r="BH176" i="1"/>
  <c r="AM177" i="1"/>
  <c r="L181" i="1"/>
  <c r="M181" i="1" s="1"/>
  <c r="BA181" i="1"/>
  <c r="R182" i="1"/>
  <c r="AW182" i="1"/>
  <c r="Y183" i="1"/>
  <c r="AF184" i="1"/>
  <c r="AY184" i="1"/>
  <c r="BH184" i="1"/>
  <c r="AM185" i="1"/>
  <c r="BF177" i="1"/>
  <c r="Y178" i="1"/>
  <c r="AF179" i="1"/>
  <c r="AY179" i="1"/>
  <c r="L184" i="1"/>
  <c r="M184" i="1" s="1"/>
  <c r="R185" i="1"/>
  <c r="AW185" i="1"/>
  <c r="BF185" i="1"/>
  <c r="AF175" i="1"/>
  <c r="BD170" i="1"/>
  <c r="L171" i="1"/>
  <c r="M171" i="1" s="1"/>
  <c r="BA171" i="1"/>
  <c r="AM175" i="1"/>
  <c r="BD178" i="1"/>
  <c r="L179" i="1"/>
  <c r="M179" i="1" s="1"/>
  <c r="BA179" i="1"/>
  <c r="AF182" i="1"/>
  <c r="AY182" i="1"/>
  <c r="AM183" i="1"/>
  <c r="AF183" i="1"/>
  <c r="AY183" i="1"/>
  <c r="BC183" i="1" s="1"/>
  <c r="AY170" i="1"/>
  <c r="BH170" i="1"/>
  <c r="AM171" i="1"/>
  <c r="Y170" i="1"/>
  <c r="AM170" i="1"/>
  <c r="L174" i="1"/>
  <c r="M174" i="1" s="1"/>
  <c r="BA174" i="1"/>
  <c r="R175" i="1"/>
  <c r="AF177" i="1"/>
  <c r="AY177" i="1"/>
  <c r="AM178" i="1"/>
  <c r="L182" i="1"/>
  <c r="M182" i="1" s="1"/>
  <c r="BA182" i="1"/>
  <c r="R183" i="1"/>
  <c r="AF185" i="1"/>
  <c r="AY185" i="1"/>
  <c r="AF171" i="1"/>
  <c r="AY171" i="1"/>
  <c r="AF174" i="1"/>
  <c r="AY174" i="1"/>
  <c r="E170" i="1"/>
  <c r="R170" i="1"/>
  <c r="AF172" i="1"/>
  <c r="L177" i="1"/>
  <c r="M177" i="1" s="1"/>
  <c r="R178" i="1"/>
  <c r="AF180" i="1"/>
  <c r="L185" i="1"/>
  <c r="M185" i="1" s="1"/>
  <c r="C171" i="1"/>
  <c r="Y121" i="1"/>
  <c r="Y98" i="1"/>
  <c r="BD122" i="1"/>
  <c r="C144" i="1"/>
  <c r="D144" i="1" s="1"/>
  <c r="E144" i="1" s="1"/>
  <c r="AW144" i="1"/>
  <c r="U144" i="1"/>
  <c r="V144" i="1" s="1"/>
  <c r="W144" i="1" s="1"/>
  <c r="U146" i="1"/>
  <c r="V146" i="1" s="1"/>
  <c r="W146" i="1" s="1"/>
  <c r="AW146" i="1"/>
  <c r="B146" i="1"/>
  <c r="BA147" i="1"/>
  <c r="AY145" i="1"/>
  <c r="AW145" i="1"/>
  <c r="L147" i="1"/>
  <c r="M147" i="1" s="1"/>
  <c r="AW147" i="1"/>
  <c r="Y123" i="1"/>
  <c r="BF106" i="1"/>
  <c r="BD120" i="1"/>
  <c r="AF122" i="1"/>
  <c r="BA123" i="1"/>
  <c r="BA121" i="1"/>
  <c r="L120" i="1"/>
  <c r="M120" i="1" s="1"/>
  <c r="AW120" i="1"/>
  <c r="L122" i="1"/>
  <c r="M122" i="1" s="1"/>
  <c r="AW122" i="1"/>
  <c r="R121" i="1"/>
  <c r="R123" i="1"/>
  <c r="E120" i="1"/>
  <c r="Y122" i="1"/>
  <c r="AY122" i="1"/>
  <c r="BD123" i="1"/>
  <c r="BA120" i="1"/>
  <c r="AF123" i="1"/>
  <c r="AF120" i="1"/>
  <c r="Y120" i="1"/>
  <c r="AY120" i="1"/>
  <c r="BA122" i="1"/>
  <c r="L121" i="1"/>
  <c r="M121" i="1" s="1"/>
  <c r="AW121" i="1"/>
  <c r="L123" i="1"/>
  <c r="M123" i="1" s="1"/>
  <c r="AW123" i="1"/>
  <c r="AF121" i="1"/>
  <c r="B121" i="1"/>
  <c r="Y97" i="1"/>
  <c r="AF105" i="1"/>
  <c r="BD102" i="1"/>
  <c r="Y105" i="1"/>
  <c r="BF104" i="1"/>
  <c r="R108" i="1"/>
  <c r="AY97" i="1"/>
  <c r="Y102" i="1"/>
  <c r="BD105" i="1"/>
  <c r="BD97" i="1"/>
  <c r="Y108" i="1"/>
  <c r="L97" i="1"/>
  <c r="M97" i="1" s="1"/>
  <c r="AY98" i="1"/>
  <c r="BD107" i="1"/>
  <c r="BF103" i="1"/>
  <c r="BD98" i="1"/>
  <c r="BF99" i="1"/>
  <c r="BD100" i="1"/>
  <c r="BF101" i="1"/>
  <c r="Y103" i="1"/>
  <c r="BA102" i="1"/>
  <c r="BF108" i="1"/>
  <c r="BA98" i="1"/>
  <c r="Y99" i="1"/>
  <c r="BA100" i="1"/>
  <c r="Y101" i="1"/>
  <c r="AY102" i="1"/>
  <c r="BA104" i="1"/>
  <c r="BA106" i="1"/>
  <c r="R104" i="1"/>
  <c r="R106" i="1"/>
  <c r="AF99" i="1"/>
  <c r="AF101" i="1"/>
  <c r="AW105" i="1"/>
  <c r="AY100" i="1"/>
  <c r="Y100" i="1"/>
  <c r="AW101" i="1"/>
  <c r="AW103" i="1"/>
  <c r="Y104" i="1"/>
  <c r="Y106" i="1"/>
  <c r="AY99" i="1"/>
  <c r="AY108" i="1"/>
  <c r="L99" i="1"/>
  <c r="M99" i="1" s="1"/>
  <c r="N99" i="1" s="1"/>
  <c r="Q99" i="1" s="1"/>
  <c r="L101" i="1"/>
  <c r="M101" i="1" s="1"/>
  <c r="N101" i="1" s="1"/>
  <c r="Q101" i="1" s="1"/>
  <c r="L103" i="1"/>
  <c r="M103" i="1" s="1"/>
  <c r="N103" i="1" s="1"/>
  <c r="Q103" i="1" s="1"/>
  <c r="R107" i="1"/>
  <c r="AY107" i="1"/>
  <c r="BA107" i="1"/>
  <c r="L107" i="1"/>
  <c r="M107" i="1" s="1"/>
  <c r="C97" i="1"/>
  <c r="D97" i="1" s="1"/>
  <c r="E97" i="1" s="1"/>
  <c r="B98" i="1"/>
  <c r="AF103" i="1"/>
  <c r="AF107" i="1"/>
  <c r="AF97" i="1"/>
  <c r="AW107" i="1"/>
  <c r="R105" i="1"/>
  <c r="BA105" i="1"/>
  <c r="R97" i="1"/>
  <c r="BA97" i="1"/>
  <c r="R99" i="1"/>
  <c r="BA99" i="1"/>
  <c r="R101" i="1"/>
  <c r="BA101" i="1"/>
  <c r="R103" i="1"/>
  <c r="BA103" i="1"/>
  <c r="L105" i="1"/>
  <c r="M105" i="1" s="1"/>
  <c r="AF100" i="1"/>
  <c r="AF102" i="1"/>
  <c r="AF104" i="1"/>
  <c r="AF108" i="1"/>
  <c r="AF98" i="1"/>
  <c r="AF106" i="1"/>
  <c r="L98" i="1"/>
  <c r="M98" i="1" s="1"/>
  <c r="AW98" i="1"/>
  <c r="L100" i="1"/>
  <c r="M100" i="1" s="1"/>
  <c r="AW100" i="1"/>
  <c r="L102" i="1"/>
  <c r="M102" i="1" s="1"/>
  <c r="AW102" i="1"/>
  <c r="L104" i="1"/>
  <c r="M104" i="1" s="1"/>
  <c r="AW104" i="1"/>
  <c r="L106" i="1"/>
  <c r="M106" i="1" s="1"/>
  <c r="AW106" i="1"/>
  <c r="L108" i="1"/>
  <c r="M108" i="1" s="1"/>
  <c r="AW108" i="1"/>
  <c r="BD60" i="1"/>
  <c r="BD61" i="1"/>
  <c r="BD59" i="1"/>
  <c r="BD62" i="1"/>
  <c r="BA62" i="1"/>
  <c r="R62" i="1"/>
  <c r="Y62" i="1"/>
  <c r="AY62" i="1"/>
  <c r="L62" i="1"/>
  <c r="M62" i="1" s="1"/>
  <c r="AW62" i="1"/>
  <c r="AF62" i="1"/>
  <c r="Y61" i="1"/>
  <c r="BA61" i="1"/>
  <c r="R61" i="1"/>
  <c r="AF61" i="1"/>
  <c r="AY61" i="1"/>
  <c r="L61" i="1"/>
  <c r="M61" i="1" s="1"/>
  <c r="AW61" i="1"/>
  <c r="R60" i="1"/>
  <c r="Y60" i="1"/>
  <c r="AY60" i="1"/>
  <c r="BA60" i="1"/>
  <c r="AW60" i="1"/>
  <c r="AF60" i="1"/>
  <c r="L60" i="1"/>
  <c r="M60" i="1" s="1"/>
  <c r="BA59" i="1"/>
  <c r="Y59" i="1"/>
  <c r="AY59" i="1"/>
  <c r="B60" i="1"/>
  <c r="C60" i="1" s="1"/>
  <c r="D60" i="1" s="1"/>
  <c r="E60" i="1" s="1"/>
  <c r="R59" i="1"/>
  <c r="AF59" i="1"/>
  <c r="L59" i="1"/>
  <c r="M59" i="1" s="1"/>
  <c r="AW59" i="1"/>
  <c r="E59" i="1"/>
  <c r="BC176" i="1" l="1"/>
  <c r="BC172" i="1"/>
  <c r="BE172" i="1" s="1"/>
  <c r="BC235" i="1"/>
  <c r="BG235" i="1" s="1"/>
  <c r="BC211" i="1"/>
  <c r="BB211" i="1" s="1"/>
  <c r="C275" i="1"/>
  <c r="D275" i="1" s="1"/>
  <c r="E275" i="1" s="1"/>
  <c r="B276" i="1"/>
  <c r="BC210" i="1"/>
  <c r="BB210" i="1" s="1"/>
  <c r="U213" i="1"/>
  <c r="V213" i="1" s="1"/>
  <c r="W213" i="1" s="1"/>
  <c r="L213" i="1"/>
  <c r="M213" i="1" s="1"/>
  <c r="N213" i="1" s="1"/>
  <c r="Y213" i="1"/>
  <c r="BC237" i="1"/>
  <c r="BG237" i="1" s="1"/>
  <c r="C295" i="1"/>
  <c r="D295" i="1" s="1"/>
  <c r="E295" i="1" s="1"/>
  <c r="B297" i="1"/>
  <c r="U214" i="1"/>
  <c r="V214" i="1" s="1"/>
  <c r="W214" i="1" s="1"/>
  <c r="BC180" i="1"/>
  <c r="BB180" i="1" s="1"/>
  <c r="AF214" i="1"/>
  <c r="BC233" i="1"/>
  <c r="BG233" i="1" s="1"/>
  <c r="AY213" i="1"/>
  <c r="BC213" i="1" s="1"/>
  <c r="R214" i="1"/>
  <c r="AB210" i="1"/>
  <c r="AC210" i="1" s="1"/>
  <c r="AD210" i="1" s="1"/>
  <c r="N233" i="1"/>
  <c r="Q233" i="1" s="1"/>
  <c r="N234" i="1"/>
  <c r="Q234" i="1" s="1"/>
  <c r="N237" i="1"/>
  <c r="Q237" i="1" s="1"/>
  <c r="N232" i="1"/>
  <c r="Q232" i="1" s="1"/>
  <c r="BC238" i="1"/>
  <c r="N235" i="1"/>
  <c r="Q235" i="1" s="1"/>
  <c r="C233" i="1"/>
  <c r="D233" i="1" s="1"/>
  <c r="E233" i="1" s="1"/>
  <c r="B234" i="1"/>
  <c r="BC234" i="1"/>
  <c r="N238" i="1"/>
  <c r="Q238" i="1" s="1"/>
  <c r="N236" i="1"/>
  <c r="Q236" i="1" s="1"/>
  <c r="BC236" i="1"/>
  <c r="BC232" i="1"/>
  <c r="Q210" i="1"/>
  <c r="X210" i="1" s="1"/>
  <c r="L214" i="1"/>
  <c r="M214" i="1" s="1"/>
  <c r="N214" i="1" s="1"/>
  <c r="R215" i="1"/>
  <c r="AX214" i="1"/>
  <c r="BF214" i="1" s="1"/>
  <c r="AY214" i="1"/>
  <c r="BC214" i="1" s="1"/>
  <c r="BB214" i="1" s="1"/>
  <c r="BD213" i="1"/>
  <c r="AY215" i="1"/>
  <c r="BC215" i="1" s="1"/>
  <c r="BB215" i="1" s="1"/>
  <c r="BC209" i="1"/>
  <c r="BB209" i="1" s="1"/>
  <c r="Y214" i="1"/>
  <c r="Y215" i="1"/>
  <c r="AX215" i="1"/>
  <c r="BD215" i="1" s="1"/>
  <c r="AY207" i="1"/>
  <c r="BC207" i="1" s="1"/>
  <c r="BB207" i="1" s="1"/>
  <c r="AF210" i="1"/>
  <c r="AX210" i="1"/>
  <c r="AF207" i="1"/>
  <c r="L207" i="1"/>
  <c r="M207" i="1" s="1"/>
  <c r="R207" i="1"/>
  <c r="R210" i="1"/>
  <c r="Y207" i="1"/>
  <c r="AB207" i="1"/>
  <c r="AC207" i="1" s="1"/>
  <c r="AD207" i="1" s="1"/>
  <c r="AX207" i="1"/>
  <c r="BF207" i="1" s="1"/>
  <c r="L209" i="1"/>
  <c r="M209" i="1" s="1"/>
  <c r="N209" i="1" s="1"/>
  <c r="Q209" i="1" s="1"/>
  <c r="N212" i="1"/>
  <c r="Q212" i="1" s="1"/>
  <c r="AX216" i="1"/>
  <c r="AY216" i="1"/>
  <c r="BC216" i="1" s="1"/>
  <c r="AF216" i="1"/>
  <c r="Y216" i="1"/>
  <c r="U216" i="1"/>
  <c r="V216" i="1" s="1"/>
  <c r="W216" i="1" s="1"/>
  <c r="R216" i="1"/>
  <c r="AB216" i="1"/>
  <c r="AC216" i="1" s="1"/>
  <c r="AD216" i="1" s="1"/>
  <c r="AX208" i="1"/>
  <c r="AY208" i="1"/>
  <c r="BC208" i="1" s="1"/>
  <c r="AF208" i="1"/>
  <c r="AB208" i="1"/>
  <c r="AC208" i="1" s="1"/>
  <c r="AD208" i="1" s="1"/>
  <c r="U208" i="1"/>
  <c r="V208" i="1" s="1"/>
  <c r="W208" i="1" s="1"/>
  <c r="R208" i="1"/>
  <c r="Y208" i="1"/>
  <c r="BF211" i="1"/>
  <c r="BD211" i="1"/>
  <c r="C208" i="1"/>
  <c r="D208" i="1" s="1"/>
  <c r="E208" i="1" s="1"/>
  <c r="B209" i="1"/>
  <c r="R212" i="1"/>
  <c r="AB212" i="1"/>
  <c r="AC212" i="1" s="1"/>
  <c r="AD212" i="1" s="1"/>
  <c r="Y212" i="1"/>
  <c r="AX212" i="1"/>
  <c r="AF212" i="1"/>
  <c r="U212" i="1"/>
  <c r="V212" i="1" s="1"/>
  <c r="W212" i="1" s="1"/>
  <c r="N211" i="1"/>
  <c r="Q211" i="1" s="1"/>
  <c r="N215" i="1"/>
  <c r="Q215" i="1" s="1"/>
  <c r="L208" i="1"/>
  <c r="M208" i="1" s="1"/>
  <c r="AY212" i="1"/>
  <c r="BC212" i="1" s="1"/>
  <c r="L216" i="1"/>
  <c r="M216" i="1" s="1"/>
  <c r="U209" i="1"/>
  <c r="V209" i="1" s="1"/>
  <c r="W209" i="1" s="1"/>
  <c r="AB209" i="1"/>
  <c r="AC209" i="1" s="1"/>
  <c r="AD209" i="1" s="1"/>
  <c r="Y209" i="1"/>
  <c r="AX209" i="1"/>
  <c r="R209" i="1"/>
  <c r="AF209" i="1"/>
  <c r="AB146" i="1"/>
  <c r="AC146" i="1" s="1"/>
  <c r="AD146" i="1" s="1"/>
  <c r="BC185" i="1"/>
  <c r="BB185" i="1" s="1"/>
  <c r="BC184" i="1"/>
  <c r="BE184" i="1" s="1"/>
  <c r="BC179" i="1"/>
  <c r="BB179" i="1" s="1"/>
  <c r="BC181" i="1"/>
  <c r="BE181" i="1" s="1"/>
  <c r="BC177" i="1"/>
  <c r="BI177" i="1" s="1"/>
  <c r="R146" i="1"/>
  <c r="BC175" i="1"/>
  <c r="BB175" i="1" s="1"/>
  <c r="L145" i="1"/>
  <c r="M145" i="1" s="1"/>
  <c r="N145" i="1" s="1"/>
  <c r="BC173" i="1"/>
  <c r="BI173" i="1" s="1"/>
  <c r="BC178" i="1"/>
  <c r="BG178" i="1" s="1"/>
  <c r="N183" i="1"/>
  <c r="Q183" i="1" s="1"/>
  <c r="N174" i="1"/>
  <c r="Q174" i="1" s="1"/>
  <c r="N182" i="1"/>
  <c r="Q182" i="1" s="1"/>
  <c r="AL176" i="1"/>
  <c r="X176" i="1"/>
  <c r="AE176" i="1"/>
  <c r="AE172" i="1"/>
  <c r="AL172" i="1"/>
  <c r="X172" i="1"/>
  <c r="N171" i="1"/>
  <c r="Q171" i="1" s="1"/>
  <c r="AE180" i="1"/>
  <c r="AL180" i="1"/>
  <c r="X180" i="1"/>
  <c r="N184" i="1"/>
  <c r="Q184" i="1" s="1"/>
  <c r="N175" i="1"/>
  <c r="Q175" i="1" s="1"/>
  <c r="N185" i="1"/>
  <c r="Q185" i="1" s="1"/>
  <c r="N179" i="1"/>
  <c r="Q179" i="1" s="1"/>
  <c r="BC182" i="1"/>
  <c r="N173" i="1"/>
  <c r="Q173" i="1" s="1"/>
  <c r="BB176" i="1"/>
  <c r="BI176" i="1"/>
  <c r="BE176" i="1"/>
  <c r="BG176" i="1"/>
  <c r="N181" i="1"/>
  <c r="Q181" i="1" s="1"/>
  <c r="BG183" i="1"/>
  <c r="BE183" i="1"/>
  <c r="BI183" i="1"/>
  <c r="BB183" i="1"/>
  <c r="N170" i="1"/>
  <c r="Q170" i="1" s="1"/>
  <c r="BC174" i="1"/>
  <c r="BC171" i="1"/>
  <c r="N177" i="1"/>
  <c r="Q177" i="1" s="1"/>
  <c r="N178" i="1"/>
  <c r="Q178" i="1" s="1"/>
  <c r="BC170" i="1"/>
  <c r="D171" i="1"/>
  <c r="E171" i="1" s="1"/>
  <c r="BC99" i="1"/>
  <c r="BE99" i="1" s="1"/>
  <c r="Y146" i="1"/>
  <c r="C145" i="1"/>
  <c r="D145" i="1" s="1"/>
  <c r="E145" i="1" s="1"/>
  <c r="L146" i="1"/>
  <c r="M146" i="1" s="1"/>
  <c r="N146" i="1" s="1"/>
  <c r="Q146" i="1" s="1"/>
  <c r="AF146" i="1"/>
  <c r="BC121" i="1"/>
  <c r="BG121" i="1" s="1"/>
  <c r="AY146" i="1"/>
  <c r="BC146" i="1" s="1"/>
  <c r="BC97" i="1"/>
  <c r="BE97" i="1" s="1"/>
  <c r="AX146" i="1"/>
  <c r="BD146" i="1" s="1"/>
  <c r="AY144" i="1"/>
  <c r="BC144" i="1" s="1"/>
  <c r="BB144" i="1" s="1"/>
  <c r="AF144" i="1"/>
  <c r="AB144" i="1"/>
  <c r="AC144" i="1" s="1"/>
  <c r="AD144" i="1" s="1"/>
  <c r="Y144" i="1"/>
  <c r="R144" i="1"/>
  <c r="L144" i="1"/>
  <c r="M144" i="1" s="1"/>
  <c r="AX144" i="1"/>
  <c r="N147" i="1"/>
  <c r="Q147" i="1" s="1"/>
  <c r="BC145" i="1"/>
  <c r="AB145" i="1"/>
  <c r="AC145" i="1" s="1"/>
  <c r="AD145" i="1" s="1"/>
  <c r="Y145" i="1"/>
  <c r="AX145" i="1"/>
  <c r="AF145" i="1"/>
  <c r="U145" i="1"/>
  <c r="V145" i="1" s="1"/>
  <c r="W145" i="1" s="1"/>
  <c r="R145" i="1"/>
  <c r="AX147" i="1"/>
  <c r="AF147" i="1"/>
  <c r="R147" i="1"/>
  <c r="U147" i="1"/>
  <c r="V147" i="1" s="1"/>
  <c r="W147" i="1" s="1"/>
  <c r="AB147" i="1"/>
  <c r="AC147" i="1" s="1"/>
  <c r="AD147" i="1" s="1"/>
  <c r="AY147" i="1"/>
  <c r="BC147" i="1" s="1"/>
  <c r="Y147" i="1"/>
  <c r="B147" i="1"/>
  <c r="BC105" i="1"/>
  <c r="BE105" i="1" s="1"/>
  <c r="BC98" i="1"/>
  <c r="BG98" i="1" s="1"/>
  <c r="BC120" i="1"/>
  <c r="BB120" i="1" s="1"/>
  <c r="BC123" i="1"/>
  <c r="BG123" i="1" s="1"/>
  <c r="N123" i="1"/>
  <c r="Q123" i="1" s="1"/>
  <c r="N121" i="1"/>
  <c r="Q121" i="1" s="1"/>
  <c r="N120" i="1"/>
  <c r="Q120" i="1" s="1"/>
  <c r="C121" i="1"/>
  <c r="D121" i="1" s="1"/>
  <c r="E121" i="1" s="1"/>
  <c r="B122" i="1"/>
  <c r="N122" i="1"/>
  <c r="Q122" i="1" s="1"/>
  <c r="BC122" i="1"/>
  <c r="BC108" i="1"/>
  <c r="BG108" i="1" s="1"/>
  <c r="BC102" i="1"/>
  <c r="BB102" i="1" s="1"/>
  <c r="BC100" i="1"/>
  <c r="BE100" i="1" s="1"/>
  <c r="BC106" i="1"/>
  <c r="BB106" i="1" s="1"/>
  <c r="BC103" i="1"/>
  <c r="BE103" i="1" s="1"/>
  <c r="BC104" i="1"/>
  <c r="BG104" i="1" s="1"/>
  <c r="BC101" i="1"/>
  <c r="BB101" i="1" s="1"/>
  <c r="N108" i="1"/>
  <c r="Q108" i="1" s="1"/>
  <c r="N105" i="1"/>
  <c r="Q105" i="1" s="1"/>
  <c r="N98" i="1"/>
  <c r="Q98" i="1" s="1"/>
  <c r="X101" i="1"/>
  <c r="AE101" i="1"/>
  <c r="N106" i="1"/>
  <c r="Q106" i="1" s="1"/>
  <c r="N100" i="1"/>
  <c r="Q100" i="1" s="1"/>
  <c r="X103" i="1"/>
  <c r="AE103" i="1"/>
  <c r="X99" i="1"/>
  <c r="AE99" i="1"/>
  <c r="N107" i="1"/>
  <c r="Q107" i="1" s="1"/>
  <c r="N104" i="1"/>
  <c r="Q104" i="1" s="1"/>
  <c r="N102" i="1"/>
  <c r="Q102" i="1" s="1"/>
  <c r="C98" i="1"/>
  <c r="D98" i="1" s="1"/>
  <c r="E98" i="1" s="1"/>
  <c r="B99" i="1"/>
  <c r="N97" i="1"/>
  <c r="Q97" i="1" s="1"/>
  <c r="BC107" i="1"/>
  <c r="BC59" i="1"/>
  <c r="BG59" i="1" s="1"/>
  <c r="BC62" i="1"/>
  <c r="N62" i="1"/>
  <c r="Q62" i="1" s="1"/>
  <c r="N61" i="1"/>
  <c r="Q61" i="1" s="1"/>
  <c r="BC61" i="1"/>
  <c r="N60" i="1"/>
  <c r="Q60" i="1" s="1"/>
  <c r="BC60" i="1"/>
  <c r="N59" i="1"/>
  <c r="Q59" i="1" s="1"/>
  <c r="B61" i="1"/>
  <c r="B62" i="1" s="1"/>
  <c r="C296" i="1" l="1"/>
  <c r="D296" i="1" s="1"/>
  <c r="E296" i="1" s="1"/>
  <c r="BE211" i="1"/>
  <c r="BG175" i="1"/>
  <c r="BG211" i="1"/>
  <c r="BE175" i="1"/>
  <c r="BB105" i="1"/>
  <c r="BB172" i="1"/>
  <c r="BI172" i="1"/>
  <c r="BB237" i="1"/>
  <c r="BB235" i="1"/>
  <c r="BE177" i="1"/>
  <c r="BG172" i="1"/>
  <c r="BE237" i="1"/>
  <c r="BE235" i="1"/>
  <c r="BE98" i="1"/>
  <c r="Q213" i="1"/>
  <c r="X213" i="1" s="1"/>
  <c r="BE180" i="1"/>
  <c r="BG180" i="1"/>
  <c r="BI180" i="1"/>
  <c r="BB121" i="1"/>
  <c r="B277" i="1"/>
  <c r="C276" i="1"/>
  <c r="D276" i="1" s="1"/>
  <c r="E276" i="1" s="1"/>
  <c r="BG214" i="1"/>
  <c r="BE215" i="1"/>
  <c r="BE106" i="1"/>
  <c r="BG184" i="1"/>
  <c r="BG105" i="1"/>
  <c r="BI184" i="1"/>
  <c r="C297" i="1"/>
  <c r="D297" i="1" s="1"/>
  <c r="E297" i="1" s="1"/>
  <c r="B298" i="1"/>
  <c r="BB213" i="1"/>
  <c r="BG213" i="1"/>
  <c r="BB184" i="1"/>
  <c r="BG179" i="1"/>
  <c r="BB233" i="1"/>
  <c r="BD214" i="1"/>
  <c r="BE214" i="1" s="1"/>
  <c r="BE179" i="1"/>
  <c r="BI178" i="1"/>
  <c r="BE233" i="1"/>
  <c r="BB173" i="1"/>
  <c r="BG207" i="1"/>
  <c r="BE173" i="1"/>
  <c r="BE213" i="1"/>
  <c r="X233" i="1"/>
  <c r="AE233" i="1"/>
  <c r="X238" i="1"/>
  <c r="AE238" i="1"/>
  <c r="X236" i="1"/>
  <c r="AE236" i="1"/>
  <c r="X235" i="1"/>
  <c r="AE235" i="1"/>
  <c r="X237" i="1"/>
  <c r="AE237" i="1"/>
  <c r="AE234" i="1"/>
  <c r="X234" i="1"/>
  <c r="BG232" i="1"/>
  <c r="BB232" i="1"/>
  <c r="BE232" i="1"/>
  <c r="BG238" i="1"/>
  <c r="BB238" i="1"/>
  <c r="BE238" i="1"/>
  <c r="C234" i="1"/>
  <c r="D234" i="1" s="1"/>
  <c r="E234" i="1" s="1"/>
  <c r="B235" i="1"/>
  <c r="X232" i="1"/>
  <c r="AE232" i="1"/>
  <c r="BG236" i="1"/>
  <c r="BB236" i="1"/>
  <c r="BE236" i="1"/>
  <c r="BG234" i="1"/>
  <c r="BE234" i="1"/>
  <c r="BB234" i="1"/>
  <c r="Q145" i="1"/>
  <c r="AE145" i="1" s="1"/>
  <c r="BB177" i="1"/>
  <c r="BG185" i="1"/>
  <c r="BG101" i="1"/>
  <c r="BI185" i="1"/>
  <c r="BG177" i="1"/>
  <c r="AE210" i="1"/>
  <c r="BF215" i="1"/>
  <c r="BG215" i="1" s="1"/>
  <c r="BG106" i="1"/>
  <c r="BI175" i="1"/>
  <c r="BD207" i="1"/>
  <c r="BE207" i="1" s="1"/>
  <c r="N207" i="1"/>
  <c r="Q207" i="1" s="1"/>
  <c r="Q214" i="1"/>
  <c r="BE185" i="1"/>
  <c r="BB99" i="1"/>
  <c r="C146" i="1"/>
  <c r="D146" i="1" s="1"/>
  <c r="E146" i="1" s="1"/>
  <c r="BD210" i="1"/>
  <c r="BE210" i="1" s="1"/>
  <c r="BF210" i="1"/>
  <c r="BG210" i="1" s="1"/>
  <c r="B210" i="1"/>
  <c r="C209" i="1"/>
  <c r="D209" i="1" s="1"/>
  <c r="E209" i="1" s="1"/>
  <c r="N216" i="1"/>
  <c r="Q216" i="1" s="1"/>
  <c r="X211" i="1"/>
  <c r="AE211" i="1"/>
  <c r="BD209" i="1"/>
  <c r="BE209" i="1" s="1"/>
  <c r="BF209" i="1"/>
  <c r="BG209" i="1" s="1"/>
  <c r="AE212" i="1"/>
  <c r="X212" i="1"/>
  <c r="N208" i="1"/>
  <c r="Q208" i="1" s="1"/>
  <c r="BB216" i="1"/>
  <c r="AE215" i="1"/>
  <c r="X215" i="1"/>
  <c r="X209" i="1"/>
  <c r="AE209" i="1"/>
  <c r="BB208" i="1"/>
  <c r="BF216" i="1"/>
  <c r="BG216" i="1" s="1"/>
  <c r="BD216" i="1"/>
  <c r="BE216" i="1" s="1"/>
  <c r="BB212" i="1"/>
  <c r="BF212" i="1"/>
  <c r="BG212" i="1" s="1"/>
  <c r="BD212" i="1"/>
  <c r="BE212" i="1" s="1"/>
  <c r="BF208" i="1"/>
  <c r="BG208" i="1" s="1"/>
  <c r="BD208" i="1"/>
  <c r="BE208" i="1" s="1"/>
  <c r="BE146" i="1"/>
  <c r="BI179" i="1"/>
  <c r="BB178" i="1"/>
  <c r="BG181" i="1"/>
  <c r="BE121" i="1"/>
  <c r="BE178" i="1"/>
  <c r="BB181" i="1"/>
  <c r="BG120" i="1"/>
  <c r="BI181" i="1"/>
  <c r="BE120" i="1"/>
  <c r="BG99" i="1"/>
  <c r="BF146" i="1"/>
  <c r="BG146" i="1" s="1"/>
  <c r="BG173" i="1"/>
  <c r="C172" i="1"/>
  <c r="D172" i="1" s="1"/>
  <c r="E172" i="1" s="1"/>
  <c r="AE185" i="1"/>
  <c r="X185" i="1"/>
  <c r="AL185" i="1"/>
  <c r="AL181" i="1"/>
  <c r="X181" i="1"/>
  <c r="AE181" i="1"/>
  <c r="AE177" i="1"/>
  <c r="X177" i="1"/>
  <c r="AL177" i="1"/>
  <c r="X173" i="1"/>
  <c r="AL173" i="1"/>
  <c r="AE173" i="1"/>
  <c r="AE175" i="1"/>
  <c r="AL175" i="1"/>
  <c r="X175" i="1"/>
  <c r="AL178" i="1"/>
  <c r="AE178" i="1"/>
  <c r="X178" i="1"/>
  <c r="AL170" i="1"/>
  <c r="AE170" i="1"/>
  <c r="X170" i="1"/>
  <c r="AE183" i="1"/>
  <c r="AL183" i="1"/>
  <c r="X183" i="1"/>
  <c r="BB182" i="1"/>
  <c r="BI182" i="1"/>
  <c r="BG182" i="1"/>
  <c r="BE182" i="1"/>
  <c r="X171" i="1"/>
  <c r="AE171" i="1"/>
  <c r="AL171" i="1"/>
  <c r="AL179" i="1"/>
  <c r="X179" i="1"/>
  <c r="AE179" i="1"/>
  <c r="AL184" i="1"/>
  <c r="X184" i="1"/>
  <c r="AE184" i="1"/>
  <c r="BB171" i="1"/>
  <c r="BI171" i="1"/>
  <c r="BG171" i="1"/>
  <c r="BE171" i="1"/>
  <c r="X182" i="1"/>
  <c r="AE182" i="1"/>
  <c r="AL182" i="1"/>
  <c r="BE170" i="1"/>
  <c r="BG170" i="1"/>
  <c r="BB170" i="1"/>
  <c r="BI170" i="1"/>
  <c r="X174" i="1"/>
  <c r="AE174" i="1"/>
  <c r="AL174" i="1"/>
  <c r="BB174" i="1"/>
  <c r="BI174" i="1"/>
  <c r="BG174" i="1"/>
  <c r="BE174" i="1"/>
  <c r="BB98" i="1"/>
  <c r="BG97" i="1"/>
  <c r="BB146" i="1"/>
  <c r="BE102" i="1"/>
  <c r="BG102" i="1"/>
  <c r="BB123" i="1"/>
  <c r="BB97" i="1"/>
  <c r="BE123" i="1"/>
  <c r="BF144" i="1"/>
  <c r="BG144" i="1" s="1"/>
  <c r="BD144" i="1"/>
  <c r="BE144" i="1" s="1"/>
  <c r="N144" i="1"/>
  <c r="Q144" i="1" s="1"/>
  <c r="BF145" i="1"/>
  <c r="BG145" i="1" s="1"/>
  <c r="BD145" i="1"/>
  <c r="BE145" i="1" s="1"/>
  <c r="BF147" i="1"/>
  <c r="BG147" i="1" s="1"/>
  <c r="BD147" i="1"/>
  <c r="BE147" i="1" s="1"/>
  <c r="BB147" i="1"/>
  <c r="X147" i="1"/>
  <c r="AE147" i="1"/>
  <c r="BB145" i="1"/>
  <c r="AE146" i="1"/>
  <c r="X146" i="1"/>
  <c r="BG100" i="1"/>
  <c r="BB108" i="1"/>
  <c r="BE108" i="1"/>
  <c r="BB100" i="1"/>
  <c r="AE122" i="1"/>
  <c r="X122" i="1"/>
  <c r="AE120" i="1"/>
  <c r="X120" i="1"/>
  <c r="X121" i="1"/>
  <c r="AE121" i="1"/>
  <c r="BB122" i="1"/>
  <c r="BG122" i="1"/>
  <c r="BE122" i="1"/>
  <c r="X123" i="1"/>
  <c r="AE123" i="1"/>
  <c r="B123" i="1"/>
  <c r="C122" i="1"/>
  <c r="D122" i="1" s="1"/>
  <c r="E122" i="1" s="1"/>
  <c r="BB104" i="1"/>
  <c r="BE101" i="1"/>
  <c r="BB103" i="1"/>
  <c r="BB59" i="1"/>
  <c r="BE104" i="1"/>
  <c r="BE59" i="1"/>
  <c r="BG103" i="1"/>
  <c r="X97" i="1"/>
  <c r="AE97" i="1"/>
  <c r="X108" i="1"/>
  <c r="AE108" i="1"/>
  <c r="X100" i="1"/>
  <c r="AE100" i="1"/>
  <c r="X107" i="1"/>
  <c r="AE107" i="1"/>
  <c r="X98" i="1"/>
  <c r="AE98" i="1"/>
  <c r="X104" i="1"/>
  <c r="AE104" i="1"/>
  <c r="X106" i="1"/>
  <c r="AE106" i="1"/>
  <c r="X102" i="1"/>
  <c r="AE102" i="1"/>
  <c r="BB107" i="1"/>
  <c r="BG107" i="1"/>
  <c r="BE107" i="1"/>
  <c r="X105" i="1"/>
  <c r="AE105" i="1"/>
  <c r="C99" i="1"/>
  <c r="D99" i="1" s="1"/>
  <c r="E99" i="1" s="1"/>
  <c r="B100" i="1"/>
  <c r="X62" i="1"/>
  <c r="AE62" i="1"/>
  <c r="BG62" i="1"/>
  <c r="BE62" i="1"/>
  <c r="BB62" i="1"/>
  <c r="C61" i="1"/>
  <c r="D61" i="1" s="1"/>
  <c r="E61" i="1" s="1"/>
  <c r="BG61" i="1"/>
  <c r="BE61" i="1"/>
  <c r="BB61" i="1"/>
  <c r="X61" i="1"/>
  <c r="AE61" i="1"/>
  <c r="X60" i="1"/>
  <c r="AE60" i="1"/>
  <c r="BG60" i="1"/>
  <c r="BE60" i="1"/>
  <c r="BB60" i="1"/>
  <c r="X59" i="1"/>
  <c r="AE59" i="1"/>
  <c r="AE213" i="1" l="1"/>
  <c r="C298" i="1"/>
  <c r="D298" i="1" s="1"/>
  <c r="E298" i="1" s="1"/>
  <c r="X145" i="1"/>
  <c r="C277" i="1"/>
  <c r="D277" i="1" s="1"/>
  <c r="E277" i="1" s="1"/>
  <c r="C147" i="1"/>
  <c r="D147" i="1" s="1"/>
  <c r="E147" i="1" s="1"/>
  <c r="C235" i="1"/>
  <c r="D235" i="1" s="1"/>
  <c r="E235" i="1" s="1"/>
  <c r="B236" i="1"/>
  <c r="AE207" i="1"/>
  <c r="X207" i="1"/>
  <c r="AE214" i="1"/>
  <c r="X214" i="1"/>
  <c r="X216" i="1"/>
  <c r="AE216" i="1"/>
  <c r="X208" i="1"/>
  <c r="AE208" i="1"/>
  <c r="B211" i="1"/>
  <c r="C210" i="1"/>
  <c r="D210" i="1" s="1"/>
  <c r="E210" i="1" s="1"/>
  <c r="C173" i="1"/>
  <c r="D173" i="1" s="1"/>
  <c r="E173" i="1" s="1"/>
  <c r="AE144" i="1"/>
  <c r="X144" i="1"/>
  <c r="C123" i="1"/>
  <c r="D123" i="1" s="1"/>
  <c r="E123" i="1" s="1"/>
  <c r="C100" i="1"/>
  <c r="D100" i="1" s="1"/>
  <c r="E100" i="1" s="1"/>
  <c r="B101" i="1"/>
  <c r="C62" i="1"/>
  <c r="D62" i="1" s="1"/>
  <c r="E62" i="1" s="1"/>
  <c r="C236" i="1" l="1"/>
  <c r="D236" i="1" s="1"/>
  <c r="E236" i="1" s="1"/>
  <c r="B237" i="1"/>
  <c r="B212" i="1"/>
  <c r="C211" i="1"/>
  <c r="D211" i="1" s="1"/>
  <c r="E211" i="1" s="1"/>
  <c r="C174" i="1"/>
  <c r="D174" i="1" s="1"/>
  <c r="E174" i="1" s="1"/>
  <c r="C101" i="1"/>
  <c r="D101" i="1" s="1"/>
  <c r="E101" i="1" s="1"/>
  <c r="B102" i="1"/>
  <c r="C237" i="1" l="1"/>
  <c r="D237" i="1" s="1"/>
  <c r="E237" i="1" s="1"/>
  <c r="B238" i="1"/>
  <c r="B213" i="1"/>
  <c r="C212" i="1"/>
  <c r="D212" i="1" s="1"/>
  <c r="E212" i="1" s="1"/>
  <c r="C175" i="1"/>
  <c r="D175" i="1" s="1"/>
  <c r="B103" i="1"/>
  <c r="C102" i="1"/>
  <c r="D102" i="1" s="1"/>
  <c r="E102" i="1" s="1"/>
  <c r="C238" i="1" l="1"/>
  <c r="D238" i="1" s="1"/>
  <c r="E238" i="1" s="1"/>
  <c r="B214" i="1"/>
  <c r="C213" i="1"/>
  <c r="D213" i="1" s="1"/>
  <c r="E213" i="1" s="1"/>
  <c r="E175" i="1"/>
  <c r="C176" i="1"/>
  <c r="D176" i="1" s="1"/>
  <c r="B104" i="1"/>
  <c r="C103" i="1"/>
  <c r="D103" i="1" s="1"/>
  <c r="E103" i="1" s="1"/>
  <c r="B215" i="1" l="1"/>
  <c r="C214" i="1"/>
  <c r="D214" i="1" s="1"/>
  <c r="E214" i="1" s="1"/>
  <c r="E176" i="1"/>
  <c r="C177" i="1"/>
  <c r="D177" i="1" s="1"/>
  <c r="C104" i="1"/>
  <c r="D104" i="1" s="1"/>
  <c r="E104" i="1" s="1"/>
  <c r="B105" i="1"/>
  <c r="C215" i="1" l="1"/>
  <c r="D215" i="1" s="1"/>
  <c r="E215" i="1" s="1"/>
  <c r="B216" i="1"/>
  <c r="E177" i="1"/>
  <c r="C178" i="1"/>
  <c r="C179" i="1" s="1"/>
  <c r="B106" i="1"/>
  <c r="C105" i="1"/>
  <c r="D105" i="1" s="1"/>
  <c r="E105" i="1" s="1"/>
  <c r="D178" i="1" l="1"/>
  <c r="E178" i="1" s="1"/>
  <c r="C216" i="1"/>
  <c r="D216" i="1" s="1"/>
  <c r="E216" i="1" s="1"/>
  <c r="D179" i="1"/>
  <c r="E179" i="1" s="1"/>
  <c r="C106" i="1"/>
  <c r="D106" i="1" s="1"/>
  <c r="E106" i="1" s="1"/>
  <c r="B107" i="1"/>
  <c r="C180" i="1" l="1"/>
  <c r="D180" i="1" s="1"/>
  <c r="C107" i="1"/>
  <c r="D107" i="1" s="1"/>
  <c r="E107" i="1" s="1"/>
  <c r="B108" i="1"/>
  <c r="E180" i="1" l="1"/>
  <c r="C181" i="1"/>
  <c r="D181" i="1" s="1"/>
  <c r="C108" i="1"/>
  <c r="D108" i="1" s="1"/>
  <c r="E108" i="1" s="1"/>
  <c r="E181" i="1" l="1"/>
  <c r="C182" i="1"/>
  <c r="D182" i="1" s="1"/>
  <c r="E182" i="1" s="1"/>
  <c r="H204" i="1"/>
  <c r="I204" i="1"/>
  <c r="H205" i="1"/>
  <c r="I205" i="1"/>
  <c r="F204" i="1"/>
  <c r="F205" i="1"/>
  <c r="G195" i="1"/>
  <c r="F195" i="1" s="1"/>
  <c r="G196" i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G194" i="1"/>
  <c r="F301" i="1"/>
  <c r="F302" i="1"/>
  <c r="F303" i="1"/>
  <c r="F304" i="1"/>
  <c r="F305" i="1"/>
  <c r="F306" i="1"/>
  <c r="F307" i="1"/>
  <c r="F308" i="1"/>
  <c r="F309" i="1"/>
  <c r="F30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40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18" i="1"/>
  <c r="F196" i="1"/>
  <c r="F203" i="1"/>
  <c r="F194" i="1"/>
  <c r="F188" i="1"/>
  <c r="F189" i="1"/>
  <c r="F190" i="1"/>
  <c r="F191" i="1"/>
  <c r="F192" i="1"/>
  <c r="F187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49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25" i="1"/>
  <c r="F111" i="1"/>
  <c r="F112" i="1"/>
  <c r="F113" i="1"/>
  <c r="F114" i="1"/>
  <c r="F115" i="1"/>
  <c r="F116" i="1"/>
  <c r="F117" i="1"/>
  <c r="F118" i="1"/>
  <c r="F110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69" i="1"/>
  <c r="F65" i="1"/>
  <c r="F66" i="1"/>
  <c r="F67" i="1"/>
  <c r="F64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38" i="1"/>
  <c r="F33" i="1"/>
  <c r="F34" i="1"/>
  <c r="F35" i="1"/>
  <c r="F36" i="1"/>
  <c r="F32" i="1"/>
  <c r="F23" i="1"/>
  <c r="F24" i="1"/>
  <c r="F25" i="1"/>
  <c r="F26" i="1"/>
  <c r="F27" i="1"/>
  <c r="F28" i="1"/>
  <c r="F29" i="1"/>
  <c r="F30" i="1"/>
  <c r="F22" i="1"/>
  <c r="C183" i="1" l="1"/>
  <c r="D183" i="1" s="1"/>
  <c r="Y205" i="1"/>
  <c r="AF204" i="1"/>
  <c r="BA204" i="1"/>
  <c r="BA205" i="1"/>
  <c r="AW205" i="1"/>
  <c r="AW204" i="1"/>
  <c r="E183" i="1" l="1"/>
  <c r="C184" i="1"/>
  <c r="D184" i="1" s="1"/>
  <c r="E184" i="1" s="1"/>
  <c r="R205" i="1"/>
  <c r="U204" i="1"/>
  <c r="V204" i="1" s="1"/>
  <c r="W204" i="1" s="1"/>
  <c r="AB204" i="1"/>
  <c r="AC204" i="1" s="1"/>
  <c r="AD204" i="1" s="1"/>
  <c r="AX204" i="1"/>
  <c r="Y204" i="1"/>
  <c r="AY204" i="1"/>
  <c r="BC204" i="1" s="1"/>
  <c r="BB204" i="1" s="1"/>
  <c r="R204" i="1"/>
  <c r="L204" i="1"/>
  <c r="M204" i="1" s="1"/>
  <c r="N204" i="1" s="1"/>
  <c r="L205" i="1"/>
  <c r="M205" i="1" s="1"/>
  <c r="N205" i="1" s="1"/>
  <c r="U205" i="1"/>
  <c r="V205" i="1" s="1"/>
  <c r="W205" i="1" s="1"/>
  <c r="AB205" i="1"/>
  <c r="AC205" i="1" s="1"/>
  <c r="AD205" i="1" s="1"/>
  <c r="AX205" i="1"/>
  <c r="AY205" i="1"/>
  <c r="BC205" i="1" s="1"/>
  <c r="BB205" i="1" s="1"/>
  <c r="AF205" i="1"/>
  <c r="A23" i="1"/>
  <c r="A24" i="1"/>
  <c r="A25" i="1"/>
  <c r="A26" i="1"/>
  <c r="A27" i="1"/>
  <c r="A28" i="1"/>
  <c r="A29" i="1"/>
  <c r="A30" i="1"/>
  <c r="A31" i="1"/>
  <c r="A32" i="1"/>
  <c r="A33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109" i="1"/>
  <c r="A110" i="1"/>
  <c r="A111" i="1"/>
  <c r="A112" i="1"/>
  <c r="A113" i="1"/>
  <c r="A114" i="1"/>
  <c r="A115" i="1"/>
  <c r="A116" i="1"/>
  <c r="A117" i="1"/>
  <c r="A118" i="1"/>
  <c r="A124" i="1"/>
  <c r="A125" i="1"/>
  <c r="A126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86" i="1"/>
  <c r="A193" i="1"/>
  <c r="A194" i="1"/>
  <c r="A195" i="1"/>
  <c r="A196" i="1"/>
  <c r="A197" i="1"/>
  <c r="A198" i="1"/>
  <c r="A199" i="1"/>
  <c r="A200" i="1"/>
  <c r="A201" i="1"/>
  <c r="A202" i="1"/>
  <c r="A203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99" i="1"/>
  <c r="A300" i="1"/>
  <c r="A301" i="1"/>
  <c r="A302" i="1"/>
  <c r="A303" i="1"/>
  <c r="A304" i="1"/>
  <c r="A305" i="1"/>
  <c r="A306" i="1"/>
  <c r="A307" i="1"/>
  <c r="A308" i="1"/>
  <c r="A309" i="1"/>
  <c r="A22" i="1"/>
  <c r="C185" i="1" l="1"/>
  <c r="D185" i="1" s="1"/>
  <c r="E185" i="1" s="1"/>
  <c r="BD205" i="1"/>
  <c r="BE205" i="1" s="1"/>
  <c r="BF205" i="1"/>
  <c r="BG205" i="1" s="1"/>
  <c r="BF204" i="1"/>
  <c r="BG204" i="1" s="1"/>
  <c r="BD204" i="1"/>
  <c r="BE204" i="1" s="1"/>
  <c r="B300" i="1"/>
  <c r="C300" i="1" s="1"/>
  <c r="D300" i="1" s="1"/>
  <c r="B32" i="1"/>
  <c r="C32" i="1" s="1"/>
  <c r="D32" i="1" s="1"/>
  <c r="B301" i="1" l="1"/>
  <c r="B33" i="1"/>
  <c r="C33" i="1" s="1"/>
  <c r="D33" i="1" s="1"/>
  <c r="B34" i="1" l="1"/>
  <c r="B35" i="1" s="1"/>
  <c r="C301" i="1"/>
  <c r="D301" i="1" s="1"/>
  <c r="B302" i="1"/>
  <c r="C34" i="1" l="1"/>
  <c r="D34" i="1" s="1"/>
  <c r="B303" i="1"/>
  <c r="C302" i="1"/>
  <c r="D302" i="1" s="1"/>
  <c r="B36" i="1"/>
  <c r="C35" i="1" l="1"/>
  <c r="D35" i="1" s="1"/>
  <c r="B304" i="1"/>
  <c r="C303" i="1"/>
  <c r="D303" i="1" s="1"/>
  <c r="C36" i="1" l="1"/>
  <c r="D36" i="1" s="1"/>
  <c r="B305" i="1"/>
  <c r="C304" i="1"/>
  <c r="D304" i="1" s="1"/>
  <c r="B306" i="1" l="1"/>
  <c r="C305" i="1"/>
  <c r="D305" i="1" s="1"/>
  <c r="B307" i="1" l="1"/>
  <c r="C306" i="1"/>
  <c r="D306" i="1" s="1"/>
  <c r="C307" i="1" l="1"/>
  <c r="D307" i="1" s="1"/>
  <c r="B308" i="1"/>
  <c r="B309" i="1" l="1"/>
  <c r="C308" i="1"/>
  <c r="D308" i="1" s="1"/>
  <c r="AI33" i="1"/>
  <c r="AJ33" i="1" s="1"/>
  <c r="AK33" i="1" s="1"/>
  <c r="AI34" i="1"/>
  <c r="AJ34" i="1" s="1"/>
  <c r="AK34" i="1" s="1"/>
  <c r="AI35" i="1"/>
  <c r="AJ35" i="1" s="1"/>
  <c r="AK35" i="1" s="1"/>
  <c r="AI36" i="1"/>
  <c r="AJ36" i="1" s="1"/>
  <c r="AK36" i="1" s="1"/>
  <c r="AI32" i="1"/>
  <c r="AJ32" i="1" s="1"/>
  <c r="AK32" i="1" s="1"/>
  <c r="AB32" i="1"/>
  <c r="AC32" i="1" s="1"/>
  <c r="AD32" i="1" s="1"/>
  <c r="AX309" i="1"/>
  <c r="AB309" i="1"/>
  <c r="AC309" i="1" s="1"/>
  <c r="AD309" i="1" s="1"/>
  <c r="U309" i="1"/>
  <c r="V309" i="1" s="1"/>
  <c r="W309" i="1" s="1"/>
  <c r="I309" i="1"/>
  <c r="AM309" i="1" s="1"/>
  <c r="H309" i="1"/>
  <c r="AX308" i="1"/>
  <c r="AB308" i="1"/>
  <c r="AC308" i="1" s="1"/>
  <c r="AD308" i="1" s="1"/>
  <c r="U308" i="1"/>
  <c r="V308" i="1" s="1"/>
  <c r="W308" i="1" s="1"/>
  <c r="I308" i="1"/>
  <c r="AM308" i="1" s="1"/>
  <c r="H308" i="1"/>
  <c r="AX307" i="1"/>
  <c r="AB307" i="1"/>
  <c r="AC307" i="1" s="1"/>
  <c r="AD307" i="1" s="1"/>
  <c r="U307" i="1"/>
  <c r="V307" i="1" s="1"/>
  <c r="W307" i="1" s="1"/>
  <c r="I307" i="1"/>
  <c r="AM307" i="1" s="1"/>
  <c r="H307" i="1"/>
  <c r="E307" i="1" s="1"/>
  <c r="AX306" i="1"/>
  <c r="AB306" i="1"/>
  <c r="AC306" i="1" s="1"/>
  <c r="AD306" i="1" s="1"/>
  <c r="U306" i="1"/>
  <c r="V306" i="1" s="1"/>
  <c r="W306" i="1" s="1"/>
  <c r="I306" i="1"/>
  <c r="AM306" i="1" s="1"/>
  <c r="H306" i="1"/>
  <c r="E306" i="1" s="1"/>
  <c r="AX305" i="1"/>
  <c r="AB305" i="1"/>
  <c r="AC305" i="1" s="1"/>
  <c r="AD305" i="1" s="1"/>
  <c r="U305" i="1"/>
  <c r="V305" i="1" s="1"/>
  <c r="W305" i="1" s="1"/>
  <c r="I305" i="1"/>
  <c r="AM305" i="1" s="1"/>
  <c r="H305" i="1"/>
  <c r="E305" i="1" s="1"/>
  <c r="AX304" i="1"/>
  <c r="AB304" i="1"/>
  <c r="AC304" i="1" s="1"/>
  <c r="AD304" i="1" s="1"/>
  <c r="U304" i="1"/>
  <c r="V304" i="1" s="1"/>
  <c r="W304" i="1" s="1"/>
  <c r="I304" i="1"/>
  <c r="AM304" i="1" s="1"/>
  <c r="H304" i="1"/>
  <c r="E304" i="1" s="1"/>
  <c r="AX303" i="1"/>
  <c r="AB303" i="1"/>
  <c r="AC303" i="1" s="1"/>
  <c r="AD303" i="1" s="1"/>
  <c r="U303" i="1"/>
  <c r="V303" i="1" s="1"/>
  <c r="W303" i="1" s="1"/>
  <c r="I303" i="1"/>
  <c r="AM303" i="1" s="1"/>
  <c r="H303" i="1"/>
  <c r="E303" i="1" s="1"/>
  <c r="AX302" i="1"/>
  <c r="AB302" i="1"/>
  <c r="AC302" i="1" s="1"/>
  <c r="AD302" i="1" s="1"/>
  <c r="U302" i="1"/>
  <c r="V302" i="1" s="1"/>
  <c r="W302" i="1" s="1"/>
  <c r="I302" i="1"/>
  <c r="AM302" i="1" s="1"/>
  <c r="H302" i="1"/>
  <c r="E302" i="1" s="1"/>
  <c r="AX301" i="1"/>
  <c r="AB301" i="1"/>
  <c r="AC301" i="1" s="1"/>
  <c r="AD301" i="1" s="1"/>
  <c r="U301" i="1"/>
  <c r="V301" i="1" s="1"/>
  <c r="W301" i="1" s="1"/>
  <c r="I301" i="1"/>
  <c r="AM301" i="1" s="1"/>
  <c r="H301" i="1"/>
  <c r="E301" i="1" s="1"/>
  <c r="AX300" i="1"/>
  <c r="AB300" i="1"/>
  <c r="AC300" i="1" s="1"/>
  <c r="AD300" i="1" s="1"/>
  <c r="U300" i="1"/>
  <c r="V300" i="1" s="1"/>
  <c r="W300" i="1" s="1"/>
  <c r="I300" i="1"/>
  <c r="AM300" i="1" s="1"/>
  <c r="H300" i="1"/>
  <c r="E300" i="1" s="1"/>
  <c r="AX36" i="1"/>
  <c r="AB36" i="1"/>
  <c r="AC36" i="1" s="1"/>
  <c r="AD36" i="1" s="1"/>
  <c r="U36" i="1"/>
  <c r="V36" i="1" s="1"/>
  <c r="W36" i="1" s="1"/>
  <c r="I36" i="1"/>
  <c r="H36" i="1"/>
  <c r="E36" i="1" s="1"/>
  <c r="AX35" i="1"/>
  <c r="AB35" i="1"/>
  <c r="AC35" i="1" s="1"/>
  <c r="AD35" i="1" s="1"/>
  <c r="U35" i="1"/>
  <c r="V35" i="1" s="1"/>
  <c r="W35" i="1" s="1"/>
  <c r="I35" i="1"/>
  <c r="H35" i="1"/>
  <c r="E35" i="1" s="1"/>
  <c r="AX34" i="1"/>
  <c r="AB34" i="1"/>
  <c r="AC34" i="1" s="1"/>
  <c r="AD34" i="1" s="1"/>
  <c r="U34" i="1"/>
  <c r="V34" i="1" s="1"/>
  <c r="W34" i="1" s="1"/>
  <c r="I34" i="1"/>
  <c r="H34" i="1"/>
  <c r="E34" i="1" s="1"/>
  <c r="AX33" i="1"/>
  <c r="AB33" i="1"/>
  <c r="AC33" i="1" s="1"/>
  <c r="AD33" i="1" s="1"/>
  <c r="U33" i="1"/>
  <c r="V33" i="1" s="1"/>
  <c r="W33" i="1" s="1"/>
  <c r="I33" i="1"/>
  <c r="H33" i="1"/>
  <c r="E33" i="1" s="1"/>
  <c r="AX32" i="1"/>
  <c r="U32" i="1"/>
  <c r="V32" i="1" s="1"/>
  <c r="W32" i="1" s="1"/>
  <c r="I32" i="1"/>
  <c r="H32" i="1"/>
  <c r="E32" i="1" s="1"/>
  <c r="BD304" i="1" l="1"/>
  <c r="BH304" i="1"/>
  <c r="BD301" i="1"/>
  <c r="BH301" i="1"/>
  <c r="BF309" i="1"/>
  <c r="BH309" i="1"/>
  <c r="BF35" i="1"/>
  <c r="BH35" i="1"/>
  <c r="BD306" i="1"/>
  <c r="BH306" i="1"/>
  <c r="BF32" i="1"/>
  <c r="BH32" i="1"/>
  <c r="BD303" i="1"/>
  <c r="BH303" i="1"/>
  <c r="BD300" i="1"/>
  <c r="BH300" i="1"/>
  <c r="BD308" i="1"/>
  <c r="BH308" i="1"/>
  <c r="BD305" i="1"/>
  <c r="BH305" i="1"/>
  <c r="BD302" i="1"/>
  <c r="BH302" i="1"/>
  <c r="BF34" i="1"/>
  <c r="BH34" i="1"/>
  <c r="BD36" i="1"/>
  <c r="BH36" i="1"/>
  <c r="BD307" i="1"/>
  <c r="BH307" i="1"/>
  <c r="BF33" i="1"/>
  <c r="BH33" i="1"/>
  <c r="R34" i="1"/>
  <c r="L34" i="1"/>
  <c r="M34" i="1" s="1"/>
  <c r="R300" i="1"/>
  <c r="L300" i="1"/>
  <c r="M300" i="1" s="1"/>
  <c r="R308" i="1"/>
  <c r="L308" i="1"/>
  <c r="M308" i="1" s="1"/>
  <c r="R36" i="1"/>
  <c r="L36" i="1"/>
  <c r="M36" i="1" s="1"/>
  <c r="R302" i="1"/>
  <c r="L302" i="1"/>
  <c r="M302" i="1" s="1"/>
  <c r="BA33" i="1"/>
  <c r="R33" i="1"/>
  <c r="L33" i="1"/>
  <c r="M33" i="1" s="1"/>
  <c r="AF307" i="1"/>
  <c r="R307" i="1"/>
  <c r="L307" i="1"/>
  <c r="M307" i="1" s="1"/>
  <c r="N307" i="1" s="1"/>
  <c r="AF305" i="1"/>
  <c r="R305" i="1"/>
  <c r="L305" i="1"/>
  <c r="M305" i="1" s="1"/>
  <c r="N305" i="1" s="1"/>
  <c r="R304" i="1"/>
  <c r="L304" i="1"/>
  <c r="M304" i="1" s="1"/>
  <c r="BA35" i="1"/>
  <c r="R35" i="1"/>
  <c r="L35" i="1"/>
  <c r="M35" i="1" s="1"/>
  <c r="BA301" i="1"/>
  <c r="R301" i="1"/>
  <c r="L301" i="1"/>
  <c r="M301" i="1" s="1"/>
  <c r="AF309" i="1"/>
  <c r="R309" i="1"/>
  <c r="L309" i="1"/>
  <c r="M309" i="1" s="1"/>
  <c r="N309" i="1" s="1"/>
  <c r="R306" i="1"/>
  <c r="L306" i="1"/>
  <c r="M306" i="1" s="1"/>
  <c r="R32" i="1"/>
  <c r="L32" i="1"/>
  <c r="M32" i="1" s="1"/>
  <c r="BA303" i="1"/>
  <c r="R303" i="1"/>
  <c r="L303" i="1"/>
  <c r="M303" i="1" s="1"/>
  <c r="E308" i="1"/>
  <c r="C309" i="1"/>
  <c r="D309" i="1" s="1"/>
  <c r="E309" i="1" s="1"/>
  <c r="AM35" i="1"/>
  <c r="AM36" i="1"/>
  <c r="AM34" i="1"/>
  <c r="AM33" i="1"/>
  <c r="AF32" i="1"/>
  <c r="AM32" i="1"/>
  <c r="BF303" i="1"/>
  <c r="BF306" i="1"/>
  <c r="BF307" i="1"/>
  <c r="BF300" i="1"/>
  <c r="BF301" i="1"/>
  <c r="BF302" i="1"/>
  <c r="BF308" i="1"/>
  <c r="BF304" i="1"/>
  <c r="BF305" i="1"/>
  <c r="AW305" i="1"/>
  <c r="BA307" i="1"/>
  <c r="AW307" i="1"/>
  <c r="BA305" i="1"/>
  <c r="AW309" i="1"/>
  <c r="BA309" i="1"/>
  <c r="AF306" i="1"/>
  <c r="Y301" i="1"/>
  <c r="AY301" i="1"/>
  <c r="Y303" i="1"/>
  <c r="AY303" i="1"/>
  <c r="Y305" i="1"/>
  <c r="AY305" i="1"/>
  <c r="Y307" i="1"/>
  <c r="AY307" i="1"/>
  <c r="Y309" i="1"/>
  <c r="AY309" i="1"/>
  <c r="AW300" i="1"/>
  <c r="AW302" i="1"/>
  <c r="AW304" i="1"/>
  <c r="AW306" i="1"/>
  <c r="AW308" i="1"/>
  <c r="AF300" i="1"/>
  <c r="AF308" i="1"/>
  <c r="Y300" i="1"/>
  <c r="AY300" i="1"/>
  <c r="Y302" i="1"/>
  <c r="AY302" i="1"/>
  <c r="Y304" i="1"/>
  <c r="AY304" i="1"/>
  <c r="Y306" i="1"/>
  <c r="AY306" i="1"/>
  <c r="Y308" i="1"/>
  <c r="AY308" i="1"/>
  <c r="BD309" i="1"/>
  <c r="AF302" i="1"/>
  <c r="BA300" i="1"/>
  <c r="AF301" i="1"/>
  <c r="BA302" i="1"/>
  <c r="AF303" i="1"/>
  <c r="BA304" i="1"/>
  <c r="BA306" i="1"/>
  <c r="BA308" i="1"/>
  <c r="AF304" i="1"/>
  <c r="AW301" i="1"/>
  <c r="AW303" i="1"/>
  <c r="BF36" i="1"/>
  <c r="Y33" i="1"/>
  <c r="BD32" i="1"/>
  <c r="AY33" i="1"/>
  <c r="Y35" i="1"/>
  <c r="BD34" i="1"/>
  <c r="BD33" i="1"/>
  <c r="AY35" i="1"/>
  <c r="AW36" i="1"/>
  <c r="AF36" i="1"/>
  <c r="Y36" i="1"/>
  <c r="AY36" i="1"/>
  <c r="BA36" i="1"/>
  <c r="AW32" i="1"/>
  <c r="AW34" i="1"/>
  <c r="Y32" i="1"/>
  <c r="AY32" i="1"/>
  <c r="Y34" i="1"/>
  <c r="AY34" i="1"/>
  <c r="BD35" i="1"/>
  <c r="AF34" i="1"/>
  <c r="BA32" i="1"/>
  <c r="AF33" i="1"/>
  <c r="BA34" i="1"/>
  <c r="AF35" i="1"/>
  <c r="AW33" i="1"/>
  <c r="AW35" i="1"/>
  <c r="BC309" i="1" l="1"/>
  <c r="BB309" i="1" s="1"/>
  <c r="BC303" i="1"/>
  <c r="BB303" i="1" s="1"/>
  <c r="BC305" i="1"/>
  <c r="BE305" i="1" s="1"/>
  <c r="BC301" i="1"/>
  <c r="BG301" i="1" s="1"/>
  <c r="BC302" i="1"/>
  <c r="BG302" i="1" s="1"/>
  <c r="BC307" i="1"/>
  <c r="N301" i="1"/>
  <c r="N300" i="1"/>
  <c r="N306" i="1"/>
  <c r="N304" i="1"/>
  <c r="N303" i="1"/>
  <c r="BC300" i="1"/>
  <c r="BI300" i="1" s="1"/>
  <c r="BC308" i="1"/>
  <c r="BI308" i="1" s="1"/>
  <c r="N302" i="1"/>
  <c r="BC306" i="1"/>
  <c r="BI306" i="1" s="1"/>
  <c r="BC304" i="1"/>
  <c r="BI304" i="1" s="1"/>
  <c r="N308" i="1"/>
  <c r="BC33" i="1"/>
  <c r="BG33" i="1" s="1"/>
  <c r="BC32" i="1"/>
  <c r="BC36" i="1"/>
  <c r="BC34" i="1"/>
  <c r="BE34" i="1" s="1"/>
  <c r="BC35" i="1"/>
  <c r="BE35" i="1" s="1"/>
  <c r="N36" i="1"/>
  <c r="N34" i="1"/>
  <c r="N33" i="1"/>
  <c r="N32" i="1"/>
  <c r="N35" i="1"/>
  <c r="BI301" i="1" l="1"/>
  <c r="BI305" i="1"/>
  <c r="BI303" i="1"/>
  <c r="BI309" i="1"/>
  <c r="BI33" i="1"/>
  <c r="BI34" i="1"/>
  <c r="BE307" i="1"/>
  <c r="BI307" i="1"/>
  <c r="BB36" i="1"/>
  <c r="BI36" i="1"/>
  <c r="BI302" i="1"/>
  <c r="BB32" i="1"/>
  <c r="BI32" i="1"/>
  <c r="BI35" i="1"/>
  <c r="BE309" i="1"/>
  <c r="BE303" i="1"/>
  <c r="BG303" i="1"/>
  <c r="BG309" i="1"/>
  <c r="BE302" i="1"/>
  <c r="BB302" i="1"/>
  <c r="BG307" i="1"/>
  <c r="BG35" i="1"/>
  <c r="BB307" i="1"/>
  <c r="BB305" i="1"/>
  <c r="BG305" i="1"/>
  <c r="BB301" i="1"/>
  <c r="BE301" i="1"/>
  <c r="BB304" i="1"/>
  <c r="BE304" i="1"/>
  <c r="BG304" i="1"/>
  <c r="BB308" i="1"/>
  <c r="BG308" i="1"/>
  <c r="BE308" i="1"/>
  <c r="BB306" i="1"/>
  <c r="BG306" i="1"/>
  <c r="BE306" i="1"/>
  <c r="BB300" i="1"/>
  <c r="BE300" i="1"/>
  <c r="BG300" i="1"/>
  <c r="BB33" i="1"/>
  <c r="BG32" i="1"/>
  <c r="BE32" i="1"/>
  <c r="BE33" i="1"/>
  <c r="BB34" i="1"/>
  <c r="BE36" i="1"/>
  <c r="BG34" i="1"/>
  <c r="BG36" i="1"/>
  <c r="BB35" i="1"/>
  <c r="B125" i="1" l="1"/>
  <c r="C125" i="1" s="1"/>
  <c r="D125" i="1" s="1"/>
  <c r="I142" i="1"/>
  <c r="AX142" i="1" s="1"/>
  <c r="BF142" i="1" s="1"/>
  <c r="H142" i="1"/>
  <c r="I141" i="1"/>
  <c r="U141" i="1" s="1"/>
  <c r="V141" i="1" s="1"/>
  <c r="W141" i="1" s="1"/>
  <c r="H141" i="1"/>
  <c r="I140" i="1"/>
  <c r="AX140" i="1" s="1"/>
  <c r="BF140" i="1" s="1"/>
  <c r="H140" i="1"/>
  <c r="I139" i="1"/>
  <c r="AX139" i="1" s="1"/>
  <c r="BF139" i="1" s="1"/>
  <c r="H139" i="1"/>
  <c r="I138" i="1"/>
  <c r="AX138" i="1" s="1"/>
  <c r="BF138" i="1" s="1"/>
  <c r="H138" i="1"/>
  <c r="I137" i="1"/>
  <c r="AX137" i="1" s="1"/>
  <c r="BD137" i="1" s="1"/>
  <c r="H137" i="1"/>
  <c r="I136" i="1"/>
  <c r="AB136" i="1" s="1"/>
  <c r="AC136" i="1" s="1"/>
  <c r="AD136" i="1" s="1"/>
  <c r="H136" i="1"/>
  <c r="I135" i="1"/>
  <c r="AX135" i="1" s="1"/>
  <c r="BD135" i="1" s="1"/>
  <c r="H135" i="1"/>
  <c r="I134" i="1"/>
  <c r="AX134" i="1" s="1"/>
  <c r="BD134" i="1" s="1"/>
  <c r="H134" i="1"/>
  <c r="I133" i="1"/>
  <c r="U133" i="1" s="1"/>
  <c r="V133" i="1" s="1"/>
  <c r="W133" i="1" s="1"/>
  <c r="H133" i="1"/>
  <c r="I132" i="1"/>
  <c r="AX132" i="1" s="1"/>
  <c r="BF132" i="1" s="1"/>
  <c r="H132" i="1"/>
  <c r="I131" i="1"/>
  <c r="AX131" i="1" s="1"/>
  <c r="BF131" i="1" s="1"/>
  <c r="H131" i="1"/>
  <c r="I130" i="1"/>
  <c r="AB130" i="1" s="1"/>
  <c r="AC130" i="1" s="1"/>
  <c r="AD130" i="1" s="1"/>
  <c r="H130" i="1"/>
  <c r="I129" i="1"/>
  <c r="AX129" i="1" s="1"/>
  <c r="BF129" i="1" s="1"/>
  <c r="H129" i="1"/>
  <c r="I128" i="1"/>
  <c r="AB128" i="1" s="1"/>
  <c r="AC128" i="1" s="1"/>
  <c r="AD128" i="1" s="1"/>
  <c r="H128" i="1"/>
  <c r="I127" i="1"/>
  <c r="AX127" i="1" s="1"/>
  <c r="BF127" i="1" s="1"/>
  <c r="H127" i="1"/>
  <c r="I126" i="1"/>
  <c r="AX126" i="1" s="1"/>
  <c r="BF126" i="1" s="1"/>
  <c r="H126" i="1"/>
  <c r="I125" i="1"/>
  <c r="U125" i="1" s="1"/>
  <c r="V125" i="1" s="1"/>
  <c r="W125" i="1" s="1"/>
  <c r="H125" i="1"/>
  <c r="B110" i="1"/>
  <c r="C110" i="1" s="1"/>
  <c r="D110" i="1" s="1"/>
  <c r="AX118" i="1"/>
  <c r="BD118" i="1" s="1"/>
  <c r="AB118" i="1"/>
  <c r="AC118" i="1" s="1"/>
  <c r="AD118" i="1" s="1"/>
  <c r="U118" i="1"/>
  <c r="V118" i="1" s="1"/>
  <c r="W118" i="1" s="1"/>
  <c r="I118" i="1"/>
  <c r="H118" i="1"/>
  <c r="AX117" i="1"/>
  <c r="BD117" i="1" s="1"/>
  <c r="AB117" i="1"/>
  <c r="AC117" i="1" s="1"/>
  <c r="AD117" i="1" s="1"/>
  <c r="U117" i="1"/>
  <c r="V117" i="1" s="1"/>
  <c r="W117" i="1" s="1"/>
  <c r="I117" i="1"/>
  <c r="H117" i="1"/>
  <c r="AX116" i="1"/>
  <c r="BD116" i="1" s="1"/>
  <c r="AB116" i="1"/>
  <c r="AC116" i="1" s="1"/>
  <c r="AD116" i="1" s="1"/>
  <c r="U116" i="1"/>
  <c r="V116" i="1" s="1"/>
  <c r="W116" i="1" s="1"/>
  <c r="I116" i="1"/>
  <c r="H116" i="1"/>
  <c r="AX115" i="1"/>
  <c r="BD115" i="1" s="1"/>
  <c r="AB115" i="1"/>
  <c r="AC115" i="1" s="1"/>
  <c r="AD115" i="1" s="1"/>
  <c r="U115" i="1"/>
  <c r="V115" i="1" s="1"/>
  <c r="W115" i="1" s="1"/>
  <c r="I115" i="1"/>
  <c r="H115" i="1"/>
  <c r="AX114" i="1"/>
  <c r="BD114" i="1" s="1"/>
  <c r="AB114" i="1"/>
  <c r="AC114" i="1" s="1"/>
  <c r="AD114" i="1" s="1"/>
  <c r="U114" i="1"/>
  <c r="V114" i="1" s="1"/>
  <c r="W114" i="1" s="1"/>
  <c r="I114" i="1"/>
  <c r="H114" i="1"/>
  <c r="AX113" i="1"/>
  <c r="BD113" i="1" s="1"/>
  <c r="AB113" i="1"/>
  <c r="AC113" i="1" s="1"/>
  <c r="AD113" i="1" s="1"/>
  <c r="U113" i="1"/>
  <c r="V113" i="1" s="1"/>
  <c r="W113" i="1" s="1"/>
  <c r="I113" i="1"/>
  <c r="H113" i="1"/>
  <c r="AX112" i="1"/>
  <c r="BD112" i="1" s="1"/>
  <c r="AB112" i="1"/>
  <c r="AC112" i="1" s="1"/>
  <c r="AD112" i="1" s="1"/>
  <c r="U112" i="1"/>
  <c r="V112" i="1" s="1"/>
  <c r="W112" i="1" s="1"/>
  <c r="I112" i="1"/>
  <c r="H112" i="1"/>
  <c r="AX111" i="1"/>
  <c r="BD111" i="1" s="1"/>
  <c r="AB111" i="1"/>
  <c r="AC111" i="1" s="1"/>
  <c r="AD111" i="1" s="1"/>
  <c r="U111" i="1"/>
  <c r="V111" i="1" s="1"/>
  <c r="W111" i="1" s="1"/>
  <c r="I111" i="1"/>
  <c r="H111" i="1"/>
  <c r="AX110" i="1"/>
  <c r="BD110" i="1" s="1"/>
  <c r="AB110" i="1"/>
  <c r="AC110" i="1" s="1"/>
  <c r="AD110" i="1" s="1"/>
  <c r="U110" i="1"/>
  <c r="V110" i="1" s="1"/>
  <c r="W110" i="1" s="1"/>
  <c r="I110" i="1"/>
  <c r="H110" i="1"/>
  <c r="C149" i="1"/>
  <c r="C150" i="1" s="1"/>
  <c r="C151" i="1" s="1"/>
  <c r="AX168" i="1"/>
  <c r="BH168" i="1" s="1"/>
  <c r="AI168" i="1"/>
  <c r="AJ168" i="1" s="1"/>
  <c r="AK168" i="1" s="1"/>
  <c r="AB168" i="1"/>
  <c r="AC168" i="1" s="1"/>
  <c r="AD168" i="1" s="1"/>
  <c r="U168" i="1"/>
  <c r="V168" i="1" s="1"/>
  <c r="W168" i="1" s="1"/>
  <c r="I168" i="1"/>
  <c r="H168" i="1"/>
  <c r="AX167" i="1"/>
  <c r="BD167" i="1" s="1"/>
  <c r="AI167" i="1"/>
  <c r="AJ167" i="1" s="1"/>
  <c r="AK167" i="1" s="1"/>
  <c r="AB167" i="1"/>
  <c r="AC167" i="1" s="1"/>
  <c r="AD167" i="1" s="1"/>
  <c r="U167" i="1"/>
  <c r="V167" i="1" s="1"/>
  <c r="W167" i="1" s="1"/>
  <c r="I167" i="1"/>
  <c r="H167" i="1"/>
  <c r="AX166" i="1"/>
  <c r="BD166" i="1" s="1"/>
  <c r="AI166" i="1"/>
  <c r="AJ166" i="1" s="1"/>
  <c r="AK166" i="1" s="1"/>
  <c r="AB166" i="1"/>
  <c r="AC166" i="1" s="1"/>
  <c r="AD166" i="1" s="1"/>
  <c r="U166" i="1"/>
  <c r="V166" i="1" s="1"/>
  <c r="W166" i="1" s="1"/>
  <c r="I166" i="1"/>
  <c r="H166" i="1"/>
  <c r="AX165" i="1"/>
  <c r="BD165" i="1" s="1"/>
  <c r="AI165" i="1"/>
  <c r="AJ165" i="1" s="1"/>
  <c r="AK165" i="1" s="1"/>
  <c r="AB165" i="1"/>
  <c r="AC165" i="1" s="1"/>
  <c r="AD165" i="1" s="1"/>
  <c r="U165" i="1"/>
  <c r="V165" i="1" s="1"/>
  <c r="W165" i="1" s="1"/>
  <c r="I165" i="1"/>
  <c r="H165" i="1"/>
  <c r="AX164" i="1"/>
  <c r="BD164" i="1" s="1"/>
  <c r="AI164" i="1"/>
  <c r="AJ164" i="1" s="1"/>
  <c r="AK164" i="1" s="1"/>
  <c r="AB164" i="1"/>
  <c r="AC164" i="1" s="1"/>
  <c r="AD164" i="1" s="1"/>
  <c r="U164" i="1"/>
  <c r="V164" i="1" s="1"/>
  <c r="W164" i="1" s="1"/>
  <c r="I164" i="1"/>
  <c r="H164" i="1"/>
  <c r="AX163" i="1"/>
  <c r="BH163" i="1" s="1"/>
  <c r="AI163" i="1"/>
  <c r="AJ163" i="1" s="1"/>
  <c r="AK163" i="1" s="1"/>
  <c r="AB163" i="1"/>
  <c r="AC163" i="1" s="1"/>
  <c r="AD163" i="1" s="1"/>
  <c r="U163" i="1"/>
  <c r="V163" i="1" s="1"/>
  <c r="W163" i="1" s="1"/>
  <c r="I163" i="1"/>
  <c r="H163" i="1"/>
  <c r="AX162" i="1"/>
  <c r="BH162" i="1" s="1"/>
  <c r="AI162" i="1"/>
  <c r="AJ162" i="1" s="1"/>
  <c r="AK162" i="1" s="1"/>
  <c r="AB162" i="1"/>
  <c r="AC162" i="1" s="1"/>
  <c r="AD162" i="1" s="1"/>
  <c r="U162" i="1"/>
  <c r="V162" i="1" s="1"/>
  <c r="W162" i="1" s="1"/>
  <c r="I162" i="1"/>
  <c r="H162" i="1"/>
  <c r="AX161" i="1"/>
  <c r="BD161" i="1" s="1"/>
  <c r="AI161" i="1"/>
  <c r="AJ161" i="1" s="1"/>
  <c r="AK161" i="1" s="1"/>
  <c r="AB161" i="1"/>
  <c r="AC161" i="1" s="1"/>
  <c r="AD161" i="1" s="1"/>
  <c r="U161" i="1"/>
  <c r="V161" i="1" s="1"/>
  <c r="W161" i="1" s="1"/>
  <c r="I161" i="1"/>
  <c r="H161" i="1"/>
  <c r="AX160" i="1"/>
  <c r="BH160" i="1" s="1"/>
  <c r="AI160" i="1"/>
  <c r="AJ160" i="1" s="1"/>
  <c r="AK160" i="1" s="1"/>
  <c r="AB160" i="1"/>
  <c r="AC160" i="1" s="1"/>
  <c r="AD160" i="1" s="1"/>
  <c r="U160" i="1"/>
  <c r="V160" i="1" s="1"/>
  <c r="W160" i="1" s="1"/>
  <c r="I160" i="1"/>
  <c r="H160" i="1"/>
  <c r="AX159" i="1"/>
  <c r="BD159" i="1" s="1"/>
  <c r="AI159" i="1"/>
  <c r="AJ159" i="1" s="1"/>
  <c r="AK159" i="1" s="1"/>
  <c r="AB159" i="1"/>
  <c r="AC159" i="1" s="1"/>
  <c r="AD159" i="1" s="1"/>
  <c r="U159" i="1"/>
  <c r="V159" i="1" s="1"/>
  <c r="W159" i="1" s="1"/>
  <c r="I159" i="1"/>
  <c r="H159" i="1"/>
  <c r="AX158" i="1"/>
  <c r="BH158" i="1" s="1"/>
  <c r="AI158" i="1"/>
  <c r="AJ158" i="1" s="1"/>
  <c r="AK158" i="1" s="1"/>
  <c r="AB158" i="1"/>
  <c r="AC158" i="1" s="1"/>
  <c r="AD158" i="1" s="1"/>
  <c r="U158" i="1"/>
  <c r="V158" i="1" s="1"/>
  <c r="W158" i="1" s="1"/>
  <c r="I158" i="1"/>
  <c r="H158" i="1"/>
  <c r="AX157" i="1"/>
  <c r="BD157" i="1" s="1"/>
  <c r="AI157" i="1"/>
  <c r="AJ157" i="1" s="1"/>
  <c r="AK157" i="1" s="1"/>
  <c r="AB157" i="1"/>
  <c r="AC157" i="1" s="1"/>
  <c r="AD157" i="1" s="1"/>
  <c r="U157" i="1"/>
  <c r="V157" i="1" s="1"/>
  <c r="W157" i="1" s="1"/>
  <c r="I157" i="1"/>
  <c r="H157" i="1"/>
  <c r="AX156" i="1"/>
  <c r="BD156" i="1" s="1"/>
  <c r="AI156" i="1"/>
  <c r="AJ156" i="1" s="1"/>
  <c r="AK156" i="1" s="1"/>
  <c r="AB156" i="1"/>
  <c r="AC156" i="1" s="1"/>
  <c r="AD156" i="1" s="1"/>
  <c r="U156" i="1"/>
  <c r="V156" i="1" s="1"/>
  <c r="W156" i="1" s="1"/>
  <c r="I156" i="1"/>
  <c r="H156" i="1"/>
  <c r="AX155" i="1"/>
  <c r="BF155" i="1" s="1"/>
  <c r="AI155" i="1"/>
  <c r="AJ155" i="1" s="1"/>
  <c r="AK155" i="1" s="1"/>
  <c r="AB155" i="1"/>
  <c r="AC155" i="1" s="1"/>
  <c r="AD155" i="1" s="1"/>
  <c r="U155" i="1"/>
  <c r="V155" i="1" s="1"/>
  <c r="W155" i="1" s="1"/>
  <c r="I155" i="1"/>
  <c r="H155" i="1"/>
  <c r="AX154" i="1"/>
  <c r="BD154" i="1" s="1"/>
  <c r="AI154" i="1"/>
  <c r="AJ154" i="1" s="1"/>
  <c r="AK154" i="1" s="1"/>
  <c r="AB154" i="1"/>
  <c r="AC154" i="1" s="1"/>
  <c r="AD154" i="1" s="1"/>
  <c r="U154" i="1"/>
  <c r="V154" i="1" s="1"/>
  <c r="W154" i="1" s="1"/>
  <c r="I154" i="1"/>
  <c r="H154" i="1"/>
  <c r="AX153" i="1"/>
  <c r="BH153" i="1" s="1"/>
  <c r="AI153" i="1"/>
  <c r="AJ153" i="1" s="1"/>
  <c r="AK153" i="1" s="1"/>
  <c r="AB153" i="1"/>
  <c r="AC153" i="1" s="1"/>
  <c r="AD153" i="1" s="1"/>
  <c r="U153" i="1"/>
  <c r="V153" i="1" s="1"/>
  <c r="W153" i="1" s="1"/>
  <c r="I153" i="1"/>
  <c r="H153" i="1"/>
  <c r="AX152" i="1"/>
  <c r="BD152" i="1" s="1"/>
  <c r="AI152" i="1"/>
  <c r="AJ152" i="1" s="1"/>
  <c r="AK152" i="1" s="1"/>
  <c r="AB152" i="1"/>
  <c r="AC152" i="1" s="1"/>
  <c r="AD152" i="1" s="1"/>
  <c r="U152" i="1"/>
  <c r="V152" i="1" s="1"/>
  <c r="W152" i="1" s="1"/>
  <c r="I152" i="1"/>
  <c r="H152" i="1"/>
  <c r="AX151" i="1"/>
  <c r="BD151" i="1" s="1"/>
  <c r="AI151" i="1"/>
  <c r="AJ151" i="1" s="1"/>
  <c r="AK151" i="1" s="1"/>
  <c r="AB151" i="1"/>
  <c r="AC151" i="1" s="1"/>
  <c r="AD151" i="1" s="1"/>
  <c r="U151" i="1"/>
  <c r="V151" i="1" s="1"/>
  <c r="W151" i="1" s="1"/>
  <c r="I151" i="1"/>
  <c r="H151" i="1"/>
  <c r="AX150" i="1"/>
  <c r="BF150" i="1" s="1"/>
  <c r="AI150" i="1"/>
  <c r="AJ150" i="1" s="1"/>
  <c r="AK150" i="1" s="1"/>
  <c r="AB150" i="1"/>
  <c r="AC150" i="1" s="1"/>
  <c r="AD150" i="1" s="1"/>
  <c r="U150" i="1"/>
  <c r="V150" i="1" s="1"/>
  <c r="W150" i="1" s="1"/>
  <c r="I150" i="1"/>
  <c r="H150" i="1"/>
  <c r="AX149" i="1"/>
  <c r="BD149" i="1" s="1"/>
  <c r="AI149" i="1"/>
  <c r="AJ149" i="1" s="1"/>
  <c r="AK149" i="1" s="1"/>
  <c r="AB149" i="1"/>
  <c r="AC149" i="1" s="1"/>
  <c r="AD149" i="1" s="1"/>
  <c r="U149" i="1"/>
  <c r="V149" i="1" s="1"/>
  <c r="W149" i="1" s="1"/>
  <c r="I149" i="1"/>
  <c r="H149" i="1"/>
  <c r="C187" i="1"/>
  <c r="C188" i="1" s="1"/>
  <c r="C189" i="1" s="1"/>
  <c r="AX192" i="1"/>
  <c r="BH192" i="1" s="1"/>
  <c r="AI192" i="1"/>
  <c r="AJ192" i="1" s="1"/>
  <c r="AK192" i="1" s="1"/>
  <c r="AB192" i="1"/>
  <c r="AC192" i="1" s="1"/>
  <c r="AD192" i="1" s="1"/>
  <c r="I192" i="1"/>
  <c r="H192" i="1"/>
  <c r="AX191" i="1"/>
  <c r="BH191" i="1" s="1"/>
  <c r="AI191" i="1"/>
  <c r="AJ191" i="1" s="1"/>
  <c r="AK191" i="1" s="1"/>
  <c r="AB191" i="1"/>
  <c r="AC191" i="1" s="1"/>
  <c r="AD191" i="1" s="1"/>
  <c r="I191" i="1"/>
  <c r="H191" i="1"/>
  <c r="AX190" i="1"/>
  <c r="BF190" i="1" s="1"/>
  <c r="AI190" i="1"/>
  <c r="AJ190" i="1" s="1"/>
  <c r="AK190" i="1" s="1"/>
  <c r="AB190" i="1"/>
  <c r="AC190" i="1" s="1"/>
  <c r="AD190" i="1" s="1"/>
  <c r="I190" i="1"/>
  <c r="H190" i="1"/>
  <c r="AX189" i="1"/>
  <c r="BH189" i="1" s="1"/>
  <c r="AI189" i="1"/>
  <c r="AJ189" i="1" s="1"/>
  <c r="AK189" i="1" s="1"/>
  <c r="AB189" i="1"/>
  <c r="AC189" i="1" s="1"/>
  <c r="AD189" i="1" s="1"/>
  <c r="I189" i="1"/>
  <c r="H189" i="1"/>
  <c r="AX188" i="1"/>
  <c r="BF188" i="1" s="1"/>
  <c r="AI188" i="1"/>
  <c r="AJ188" i="1" s="1"/>
  <c r="AK188" i="1" s="1"/>
  <c r="AB188" i="1"/>
  <c r="AC188" i="1" s="1"/>
  <c r="AD188" i="1" s="1"/>
  <c r="I188" i="1"/>
  <c r="H188" i="1"/>
  <c r="AX187" i="1"/>
  <c r="BH187" i="1" s="1"/>
  <c r="AI187" i="1"/>
  <c r="AJ187" i="1" s="1"/>
  <c r="AK187" i="1" s="1"/>
  <c r="AB187" i="1"/>
  <c r="AC187" i="1" s="1"/>
  <c r="AD187" i="1" s="1"/>
  <c r="I187" i="1"/>
  <c r="H187" i="1"/>
  <c r="U140" i="1" l="1"/>
  <c r="V140" i="1" s="1"/>
  <c r="W140" i="1" s="1"/>
  <c r="U128" i="1"/>
  <c r="V128" i="1" s="1"/>
  <c r="W128" i="1" s="1"/>
  <c r="AB132" i="1"/>
  <c r="AC132" i="1" s="1"/>
  <c r="AD132" i="1" s="1"/>
  <c r="AX130" i="1"/>
  <c r="BF130" i="1" s="1"/>
  <c r="U130" i="1"/>
  <c r="V130" i="1" s="1"/>
  <c r="W130" i="1" s="1"/>
  <c r="AB135" i="1"/>
  <c r="AC135" i="1" s="1"/>
  <c r="AD135" i="1" s="1"/>
  <c r="U138" i="1"/>
  <c r="V138" i="1" s="1"/>
  <c r="W138" i="1" s="1"/>
  <c r="AB140" i="1"/>
  <c r="AC140" i="1" s="1"/>
  <c r="AD140" i="1" s="1"/>
  <c r="AB125" i="1"/>
  <c r="AC125" i="1" s="1"/>
  <c r="AD125" i="1" s="1"/>
  <c r="AB138" i="1"/>
  <c r="AC138" i="1" s="1"/>
  <c r="AD138" i="1" s="1"/>
  <c r="AX128" i="1"/>
  <c r="BF128" i="1" s="1"/>
  <c r="AB133" i="1"/>
  <c r="AC133" i="1" s="1"/>
  <c r="AD133" i="1" s="1"/>
  <c r="U136" i="1"/>
  <c r="V136" i="1" s="1"/>
  <c r="W136" i="1" s="1"/>
  <c r="AX136" i="1"/>
  <c r="BD136" i="1" s="1"/>
  <c r="AB141" i="1"/>
  <c r="AC141" i="1" s="1"/>
  <c r="AD141" i="1" s="1"/>
  <c r="AB127" i="1"/>
  <c r="AC127" i="1" s="1"/>
  <c r="AD127" i="1" s="1"/>
  <c r="U132" i="1"/>
  <c r="V132" i="1" s="1"/>
  <c r="W132" i="1" s="1"/>
  <c r="AX125" i="1"/>
  <c r="BD125" i="1" s="1"/>
  <c r="U127" i="1"/>
  <c r="V127" i="1" s="1"/>
  <c r="W127" i="1" s="1"/>
  <c r="AX133" i="1"/>
  <c r="BF133" i="1" s="1"/>
  <c r="U135" i="1"/>
  <c r="V135" i="1" s="1"/>
  <c r="W135" i="1" s="1"/>
  <c r="AX141" i="1"/>
  <c r="BD141" i="1" s="1"/>
  <c r="U129" i="1"/>
  <c r="V129" i="1" s="1"/>
  <c r="W129" i="1" s="1"/>
  <c r="U137" i="1"/>
  <c r="V137" i="1" s="1"/>
  <c r="W137" i="1" s="1"/>
  <c r="U126" i="1"/>
  <c r="V126" i="1" s="1"/>
  <c r="W126" i="1" s="1"/>
  <c r="AB129" i="1"/>
  <c r="AC129" i="1" s="1"/>
  <c r="AD129" i="1" s="1"/>
  <c r="U134" i="1"/>
  <c r="V134" i="1" s="1"/>
  <c r="W134" i="1" s="1"/>
  <c r="AB137" i="1"/>
  <c r="AC137" i="1" s="1"/>
  <c r="AD137" i="1" s="1"/>
  <c r="U142" i="1"/>
  <c r="V142" i="1" s="1"/>
  <c r="W142" i="1" s="1"/>
  <c r="AB126" i="1"/>
  <c r="AC126" i="1" s="1"/>
  <c r="AD126" i="1" s="1"/>
  <c r="U131" i="1"/>
  <c r="V131" i="1" s="1"/>
  <c r="W131" i="1" s="1"/>
  <c r="AB134" i="1"/>
  <c r="AC134" i="1" s="1"/>
  <c r="AD134" i="1" s="1"/>
  <c r="U139" i="1"/>
  <c r="V139" i="1" s="1"/>
  <c r="W139" i="1" s="1"/>
  <c r="AB142" i="1"/>
  <c r="AC142" i="1" s="1"/>
  <c r="AD142" i="1" s="1"/>
  <c r="AB131" i="1"/>
  <c r="AC131" i="1" s="1"/>
  <c r="AD131" i="1" s="1"/>
  <c r="AB139" i="1"/>
  <c r="AC139" i="1" s="1"/>
  <c r="AD139" i="1" s="1"/>
  <c r="R189" i="1"/>
  <c r="L189" i="1"/>
  <c r="M189" i="1" s="1"/>
  <c r="AW151" i="1"/>
  <c r="R151" i="1"/>
  <c r="L151" i="1"/>
  <c r="M151" i="1" s="1"/>
  <c r="R191" i="1"/>
  <c r="L191" i="1"/>
  <c r="M191" i="1" s="1"/>
  <c r="R188" i="1"/>
  <c r="L188" i="1"/>
  <c r="M188" i="1" s="1"/>
  <c r="BA150" i="1"/>
  <c r="R150" i="1"/>
  <c r="L150" i="1"/>
  <c r="M150" i="1" s="1"/>
  <c r="R190" i="1"/>
  <c r="L190" i="1"/>
  <c r="M190" i="1" s="1"/>
  <c r="BA149" i="1"/>
  <c r="R149" i="1"/>
  <c r="L149" i="1"/>
  <c r="M149" i="1" s="1"/>
  <c r="R187" i="1"/>
  <c r="L187" i="1"/>
  <c r="M187" i="1" s="1"/>
  <c r="R110" i="1"/>
  <c r="L110" i="1"/>
  <c r="M110" i="1" s="1"/>
  <c r="R118" i="1"/>
  <c r="L118" i="1"/>
  <c r="M118" i="1" s="1"/>
  <c r="R127" i="1"/>
  <c r="L127" i="1"/>
  <c r="M127" i="1" s="1"/>
  <c r="R135" i="1"/>
  <c r="L135" i="1"/>
  <c r="M135" i="1" s="1"/>
  <c r="AF192" i="1"/>
  <c r="R192" i="1"/>
  <c r="L192" i="1"/>
  <c r="M192" i="1" s="1"/>
  <c r="Y152" i="1"/>
  <c r="R152" i="1"/>
  <c r="L152" i="1"/>
  <c r="M152" i="1" s="1"/>
  <c r="N152" i="1" s="1"/>
  <c r="AY156" i="1"/>
  <c r="R156" i="1"/>
  <c r="L156" i="1"/>
  <c r="M156" i="1" s="1"/>
  <c r="N156" i="1" s="1"/>
  <c r="BA160" i="1"/>
  <c r="R160" i="1"/>
  <c r="L160" i="1"/>
  <c r="M160" i="1" s="1"/>
  <c r="AM164" i="1"/>
  <c r="R164" i="1"/>
  <c r="L164" i="1"/>
  <c r="M164" i="1" s="1"/>
  <c r="BA168" i="1"/>
  <c r="R168" i="1"/>
  <c r="L168" i="1"/>
  <c r="M168" i="1" s="1"/>
  <c r="R115" i="1"/>
  <c r="L115" i="1"/>
  <c r="M115" i="1" s="1"/>
  <c r="AY132" i="1"/>
  <c r="R132" i="1"/>
  <c r="L132" i="1"/>
  <c r="M132" i="1" s="1"/>
  <c r="AY140" i="1"/>
  <c r="R140" i="1"/>
  <c r="L140" i="1"/>
  <c r="M140" i="1" s="1"/>
  <c r="R112" i="1"/>
  <c r="L112" i="1"/>
  <c r="M112" i="1" s="1"/>
  <c r="R129" i="1"/>
  <c r="L129" i="1"/>
  <c r="M129" i="1" s="1"/>
  <c r="R137" i="1"/>
  <c r="L137" i="1"/>
  <c r="M137" i="1" s="1"/>
  <c r="R155" i="1"/>
  <c r="L155" i="1"/>
  <c r="M155" i="1" s="1"/>
  <c r="BA159" i="1"/>
  <c r="R159" i="1"/>
  <c r="L159" i="1"/>
  <c r="M159" i="1" s="1"/>
  <c r="AY163" i="1"/>
  <c r="R163" i="1"/>
  <c r="L163" i="1"/>
  <c r="M163" i="1" s="1"/>
  <c r="BA167" i="1"/>
  <c r="R167" i="1"/>
  <c r="L167" i="1"/>
  <c r="M167" i="1" s="1"/>
  <c r="R117" i="1"/>
  <c r="L117" i="1"/>
  <c r="M117" i="1" s="1"/>
  <c r="Y126" i="1"/>
  <c r="R126" i="1"/>
  <c r="L126" i="1"/>
  <c r="M126" i="1" s="1"/>
  <c r="AY134" i="1"/>
  <c r="R134" i="1"/>
  <c r="L134" i="1"/>
  <c r="M134" i="1" s="1"/>
  <c r="AY142" i="1"/>
  <c r="R142" i="1"/>
  <c r="L142" i="1"/>
  <c r="M142" i="1" s="1"/>
  <c r="R114" i="1"/>
  <c r="L114" i="1"/>
  <c r="M114" i="1" s="1"/>
  <c r="R131" i="1"/>
  <c r="L131" i="1"/>
  <c r="M131" i="1" s="1"/>
  <c r="R139" i="1"/>
  <c r="L139" i="1"/>
  <c r="M139" i="1" s="1"/>
  <c r="AM154" i="1"/>
  <c r="R154" i="1"/>
  <c r="L154" i="1"/>
  <c r="M154" i="1" s="1"/>
  <c r="BA158" i="1"/>
  <c r="R158" i="1"/>
  <c r="L158" i="1"/>
  <c r="M158" i="1" s="1"/>
  <c r="BA162" i="1"/>
  <c r="R162" i="1"/>
  <c r="L162" i="1"/>
  <c r="M162" i="1" s="1"/>
  <c r="AY166" i="1"/>
  <c r="R166" i="1"/>
  <c r="L166" i="1"/>
  <c r="M166" i="1" s="1"/>
  <c r="N166" i="1" s="1"/>
  <c r="R111" i="1"/>
  <c r="L111" i="1"/>
  <c r="M111" i="1" s="1"/>
  <c r="AY128" i="1"/>
  <c r="R128" i="1"/>
  <c r="L128" i="1"/>
  <c r="M128" i="1" s="1"/>
  <c r="BA136" i="1"/>
  <c r="R136" i="1"/>
  <c r="L136" i="1"/>
  <c r="M136" i="1" s="1"/>
  <c r="R116" i="1"/>
  <c r="L116" i="1"/>
  <c r="M116" i="1" s="1"/>
  <c r="R125" i="1"/>
  <c r="L125" i="1"/>
  <c r="M125" i="1" s="1"/>
  <c r="R133" i="1"/>
  <c r="L133" i="1"/>
  <c r="M133" i="1" s="1"/>
  <c r="R141" i="1"/>
  <c r="L141" i="1"/>
  <c r="M141" i="1" s="1"/>
  <c r="AY153" i="1"/>
  <c r="R153" i="1"/>
  <c r="L153" i="1"/>
  <c r="M153" i="1" s="1"/>
  <c r="BA157" i="1"/>
  <c r="R157" i="1"/>
  <c r="L157" i="1"/>
  <c r="M157" i="1" s="1"/>
  <c r="AW161" i="1"/>
  <c r="R161" i="1"/>
  <c r="L161" i="1"/>
  <c r="M161" i="1" s="1"/>
  <c r="R165" i="1"/>
  <c r="L165" i="1"/>
  <c r="M165" i="1" s="1"/>
  <c r="R113" i="1"/>
  <c r="L113" i="1"/>
  <c r="M113" i="1" s="1"/>
  <c r="Y130" i="1"/>
  <c r="R130" i="1"/>
  <c r="L130" i="1"/>
  <c r="M130" i="1" s="1"/>
  <c r="BA138" i="1"/>
  <c r="R138" i="1"/>
  <c r="L138" i="1"/>
  <c r="M138" i="1" s="1"/>
  <c r="BD132" i="1"/>
  <c r="BD142" i="1"/>
  <c r="Y138" i="1"/>
  <c r="Y128" i="1"/>
  <c r="Y132" i="1"/>
  <c r="AY138" i="1"/>
  <c r="AY126" i="1"/>
  <c r="BF134" i="1"/>
  <c r="BF135" i="1"/>
  <c r="BF137" i="1"/>
  <c r="BA126" i="1"/>
  <c r="BA132" i="1"/>
  <c r="BD126" i="1"/>
  <c r="Y140" i="1"/>
  <c r="BD127" i="1"/>
  <c r="BD138" i="1"/>
  <c r="BD139" i="1"/>
  <c r="BA128" i="1"/>
  <c r="BD129" i="1"/>
  <c r="BD131" i="1"/>
  <c r="Y134" i="1"/>
  <c r="BD140" i="1"/>
  <c r="E125" i="1"/>
  <c r="BA134" i="1"/>
  <c r="B126" i="1"/>
  <c r="C126" i="1" s="1"/>
  <c r="D126" i="1" s="1"/>
  <c r="E126" i="1" s="1"/>
  <c r="Y136" i="1"/>
  <c r="Y142" i="1"/>
  <c r="AY130" i="1"/>
  <c r="BA130" i="1"/>
  <c r="AY136" i="1"/>
  <c r="AF125" i="1"/>
  <c r="AF129" i="1"/>
  <c r="AF131" i="1"/>
  <c r="AF133" i="1"/>
  <c r="AF135" i="1"/>
  <c r="AF137" i="1"/>
  <c r="AF139" i="1"/>
  <c r="AF141" i="1"/>
  <c r="AW125" i="1"/>
  <c r="AW127" i="1"/>
  <c r="AW129" i="1"/>
  <c r="AW131" i="1"/>
  <c r="AW133" i="1"/>
  <c r="AW135" i="1"/>
  <c r="AW137" i="1"/>
  <c r="AW139" i="1"/>
  <c r="AW141" i="1"/>
  <c r="AF127" i="1"/>
  <c r="BA140" i="1"/>
  <c r="BA142" i="1"/>
  <c r="Y127" i="1"/>
  <c r="AY127" i="1"/>
  <c r="AY129" i="1"/>
  <c r="Y131" i="1"/>
  <c r="Y133" i="1"/>
  <c r="AY133" i="1"/>
  <c r="Y135" i="1"/>
  <c r="AY135" i="1"/>
  <c r="Y137" i="1"/>
  <c r="AY137" i="1"/>
  <c r="Y139" i="1"/>
  <c r="AY139" i="1"/>
  <c r="Y141" i="1"/>
  <c r="AY141" i="1"/>
  <c r="AF126" i="1"/>
  <c r="BA129" i="1"/>
  <c r="AF132" i="1"/>
  <c r="BA135" i="1"/>
  <c r="AF138" i="1"/>
  <c r="BA139" i="1"/>
  <c r="AF142" i="1"/>
  <c r="Y125" i="1"/>
  <c r="AY125" i="1"/>
  <c r="BA127" i="1"/>
  <c r="BA133" i="1"/>
  <c r="AF134" i="1"/>
  <c r="BA137" i="1"/>
  <c r="AF140" i="1"/>
  <c r="AW126" i="1"/>
  <c r="AW128" i="1"/>
  <c r="AW130" i="1"/>
  <c r="AW132" i="1"/>
  <c r="AW134" i="1"/>
  <c r="AW136" i="1"/>
  <c r="AW138" i="1"/>
  <c r="AW140" i="1"/>
  <c r="AW142" i="1"/>
  <c r="Y129" i="1"/>
  <c r="AY131" i="1"/>
  <c r="BA125" i="1"/>
  <c r="AF128" i="1"/>
  <c r="AF130" i="1"/>
  <c r="BA131" i="1"/>
  <c r="AF136" i="1"/>
  <c r="BA141" i="1"/>
  <c r="BF114" i="1"/>
  <c r="BF113" i="1"/>
  <c r="BF116" i="1"/>
  <c r="BF111" i="1"/>
  <c r="BF110" i="1"/>
  <c r="BF115" i="1"/>
  <c r="BF112" i="1"/>
  <c r="BF153" i="1"/>
  <c r="B111" i="1"/>
  <c r="B112" i="1" s="1"/>
  <c r="B113" i="1" s="1"/>
  <c r="B114" i="1" s="1"/>
  <c r="BF117" i="1"/>
  <c r="BF189" i="1"/>
  <c r="BH190" i="1"/>
  <c r="BF149" i="1"/>
  <c r="BH155" i="1"/>
  <c r="BF118" i="1"/>
  <c r="BF167" i="1"/>
  <c r="AW159" i="1"/>
  <c r="Y111" i="1"/>
  <c r="Y160" i="1"/>
  <c r="AY111" i="1"/>
  <c r="Y149" i="1"/>
  <c r="BA111" i="1"/>
  <c r="BA115" i="1"/>
  <c r="Y113" i="1"/>
  <c r="BA117" i="1"/>
  <c r="AY113" i="1"/>
  <c r="BA113" i="1"/>
  <c r="E110" i="1"/>
  <c r="AF116" i="1"/>
  <c r="Y110" i="1"/>
  <c r="AY110" i="1"/>
  <c r="Y112" i="1"/>
  <c r="AY112" i="1"/>
  <c r="Y114" i="1"/>
  <c r="AY114" i="1"/>
  <c r="Y116" i="1"/>
  <c r="AY116" i="1"/>
  <c r="Y118" i="1"/>
  <c r="AY118" i="1"/>
  <c r="BA110" i="1"/>
  <c r="BA114" i="1"/>
  <c r="AF117" i="1"/>
  <c r="AW111" i="1"/>
  <c r="AW115" i="1"/>
  <c r="AW117" i="1"/>
  <c r="AF110" i="1"/>
  <c r="AF114" i="1"/>
  <c r="AF111" i="1"/>
  <c r="BA112" i="1"/>
  <c r="AF113" i="1"/>
  <c r="AF115" i="1"/>
  <c r="BA116" i="1"/>
  <c r="BA118" i="1"/>
  <c r="AW113" i="1"/>
  <c r="Y115" i="1"/>
  <c r="AY115" i="1"/>
  <c r="Y117" i="1"/>
  <c r="AY117" i="1"/>
  <c r="AF112" i="1"/>
  <c r="AF118" i="1"/>
  <c r="AW110" i="1"/>
  <c r="AW112" i="1"/>
  <c r="AW114" i="1"/>
  <c r="AW116" i="1"/>
  <c r="AW118" i="1"/>
  <c r="Y150" i="1"/>
  <c r="BF159" i="1"/>
  <c r="AW153" i="1"/>
  <c r="Y157" i="1"/>
  <c r="AW162" i="1"/>
  <c r="Y167" i="1"/>
  <c r="Y158" i="1"/>
  <c r="BH152" i="1"/>
  <c r="AW152" i="1"/>
  <c r="Y153" i="1"/>
  <c r="BF151" i="1"/>
  <c r="BA152" i="1"/>
  <c r="BF161" i="1"/>
  <c r="BF165" i="1"/>
  <c r="Y166" i="1"/>
  <c r="BF166" i="1"/>
  <c r="BH188" i="1"/>
  <c r="BF187" i="1"/>
  <c r="BH151" i="1"/>
  <c r="BF152" i="1"/>
  <c r="AM156" i="1"/>
  <c r="BF157" i="1"/>
  <c r="BH161" i="1"/>
  <c r="BH165" i="1"/>
  <c r="Y168" i="1"/>
  <c r="AW156" i="1"/>
  <c r="D149" i="1"/>
  <c r="E149" i="1" s="1"/>
  <c r="AW167" i="1"/>
  <c r="BF163" i="1"/>
  <c r="AW149" i="1"/>
  <c r="BD155" i="1"/>
  <c r="BA156" i="1"/>
  <c r="AM162" i="1"/>
  <c r="Y163" i="1"/>
  <c r="AM166" i="1"/>
  <c r="AM152" i="1"/>
  <c r="Y156" i="1"/>
  <c r="BF156" i="1"/>
  <c r="AW166" i="1"/>
  <c r="BD168" i="1"/>
  <c r="AW157" i="1"/>
  <c r="Y162" i="1"/>
  <c r="BF162" i="1"/>
  <c r="BA166" i="1"/>
  <c r="C152" i="1"/>
  <c r="D151" i="1"/>
  <c r="E151" i="1" s="1"/>
  <c r="D150" i="1"/>
  <c r="E150" i="1" s="1"/>
  <c r="Y159" i="1"/>
  <c r="AM159" i="1"/>
  <c r="BD162" i="1"/>
  <c r="BA163" i="1"/>
  <c r="AW164" i="1"/>
  <c r="BF164" i="1"/>
  <c r="Y165" i="1"/>
  <c r="AF166" i="1"/>
  <c r="BH166" i="1"/>
  <c r="AM167" i="1"/>
  <c r="BD160" i="1"/>
  <c r="BA161" i="1"/>
  <c r="AF164" i="1"/>
  <c r="AY164" i="1"/>
  <c r="BH164" i="1"/>
  <c r="AM165" i="1"/>
  <c r="AF159" i="1"/>
  <c r="AY159" i="1"/>
  <c r="BH159" i="1"/>
  <c r="AM160" i="1"/>
  <c r="BD163" i="1"/>
  <c r="BA164" i="1"/>
  <c r="AW165" i="1"/>
  <c r="AF167" i="1"/>
  <c r="AY167" i="1"/>
  <c r="BH167" i="1"/>
  <c r="AM168" i="1"/>
  <c r="AW160" i="1"/>
  <c r="BF160" i="1"/>
  <c r="Y161" i="1"/>
  <c r="AF162" i="1"/>
  <c r="AY162" i="1"/>
  <c r="AM163" i="1"/>
  <c r="AW168" i="1"/>
  <c r="BF168" i="1"/>
  <c r="AY161" i="1"/>
  <c r="AW163" i="1"/>
  <c r="Y164" i="1"/>
  <c r="AF165" i="1"/>
  <c r="AY165" i="1"/>
  <c r="AF161" i="1"/>
  <c r="AF160" i="1"/>
  <c r="AY160" i="1"/>
  <c r="AM161" i="1"/>
  <c r="BA165" i="1"/>
  <c r="AF168" i="1"/>
  <c r="AY168" i="1"/>
  <c r="AF163" i="1"/>
  <c r="AY151" i="1"/>
  <c r="AF155" i="1"/>
  <c r="AY155" i="1"/>
  <c r="AF150" i="1"/>
  <c r="AY150" i="1"/>
  <c r="BH150" i="1"/>
  <c r="AM149" i="1"/>
  <c r="BA153" i="1"/>
  <c r="AW154" i="1"/>
  <c r="BF154" i="1"/>
  <c r="Y155" i="1"/>
  <c r="AF156" i="1"/>
  <c r="BH156" i="1"/>
  <c r="AM157" i="1"/>
  <c r="AF151" i="1"/>
  <c r="AF154" i="1"/>
  <c r="AY154" i="1"/>
  <c r="BH154" i="1"/>
  <c r="AM155" i="1"/>
  <c r="AF149" i="1"/>
  <c r="AY149" i="1"/>
  <c r="BH149" i="1"/>
  <c r="AM150" i="1"/>
  <c r="BD153" i="1"/>
  <c r="BA154" i="1"/>
  <c r="AW155" i="1"/>
  <c r="AF157" i="1"/>
  <c r="AY157" i="1"/>
  <c r="BH157" i="1"/>
  <c r="AM158" i="1"/>
  <c r="BD150" i="1"/>
  <c r="BA151" i="1"/>
  <c r="BD158" i="1"/>
  <c r="AW150" i="1"/>
  <c r="Y151" i="1"/>
  <c r="AF152" i="1"/>
  <c r="AY152" i="1"/>
  <c r="AM153" i="1"/>
  <c r="AW158" i="1"/>
  <c r="BF158" i="1"/>
  <c r="AM151" i="1"/>
  <c r="BA155" i="1"/>
  <c r="AF158" i="1"/>
  <c r="AY158" i="1"/>
  <c r="Y154" i="1"/>
  <c r="AF153" i="1"/>
  <c r="AF187" i="1"/>
  <c r="AY192" i="1"/>
  <c r="AF189" i="1"/>
  <c r="AY187" i="1"/>
  <c r="BF191" i="1"/>
  <c r="BF192" i="1"/>
  <c r="D187" i="1"/>
  <c r="E187" i="1" s="1"/>
  <c r="AY191" i="1"/>
  <c r="BA187" i="1"/>
  <c r="AF191" i="1"/>
  <c r="AY189" i="1"/>
  <c r="BA189" i="1"/>
  <c r="C190" i="1"/>
  <c r="D189" i="1"/>
  <c r="E189" i="1" s="1"/>
  <c r="D188" i="1"/>
  <c r="E188" i="1" s="1"/>
  <c r="AM188" i="1"/>
  <c r="BA188" i="1"/>
  <c r="AM189" i="1"/>
  <c r="BA192" i="1"/>
  <c r="AF188" i="1"/>
  <c r="AY188" i="1"/>
  <c r="AF190" i="1"/>
  <c r="AY190" i="1"/>
  <c r="AM191" i="1"/>
  <c r="AW187" i="1"/>
  <c r="AW189" i="1"/>
  <c r="AW191" i="1"/>
  <c r="AM187" i="1"/>
  <c r="BA190" i="1"/>
  <c r="AM190" i="1"/>
  <c r="BA191" i="1"/>
  <c r="AM192" i="1"/>
  <c r="AW188" i="1"/>
  <c r="AW190" i="1"/>
  <c r="AW192" i="1"/>
  <c r="BD130" i="1" l="1"/>
  <c r="BD133" i="1"/>
  <c r="BF125" i="1"/>
  <c r="BD128" i="1"/>
  <c r="BF136" i="1"/>
  <c r="BF141" i="1"/>
  <c r="C111" i="1"/>
  <c r="D111" i="1" s="1"/>
  <c r="E111" i="1" s="1"/>
  <c r="BC138" i="1"/>
  <c r="BE138" i="1" s="1"/>
  <c r="BC136" i="1"/>
  <c r="BC168" i="1"/>
  <c r="BI168" i="1" s="1"/>
  <c r="BC130" i="1"/>
  <c r="BG130" i="1" s="1"/>
  <c r="BC132" i="1"/>
  <c r="BE132" i="1" s="1"/>
  <c r="BC128" i="1"/>
  <c r="BG128" i="1" s="1"/>
  <c r="BC126" i="1"/>
  <c r="BG126" i="1" s="1"/>
  <c r="B127" i="1"/>
  <c r="C127" i="1" s="1"/>
  <c r="D127" i="1" s="1"/>
  <c r="E127" i="1" s="1"/>
  <c r="BC125" i="1"/>
  <c r="BE125" i="1" s="1"/>
  <c r="BC134" i="1"/>
  <c r="BB134" i="1" s="1"/>
  <c r="BC142" i="1"/>
  <c r="BB142" i="1" s="1"/>
  <c r="BC133" i="1"/>
  <c r="BB133" i="1" s="1"/>
  <c r="BC140" i="1"/>
  <c r="BG140" i="1" s="1"/>
  <c r="N130" i="1"/>
  <c r="N135" i="1"/>
  <c r="N127" i="1"/>
  <c r="N136" i="1"/>
  <c r="N128" i="1"/>
  <c r="N142" i="1"/>
  <c r="N134" i="1"/>
  <c r="N139" i="1"/>
  <c r="N131" i="1"/>
  <c r="N140" i="1"/>
  <c r="N132" i="1"/>
  <c r="N125" i="1"/>
  <c r="N141" i="1"/>
  <c r="N133" i="1"/>
  <c r="BC139" i="1"/>
  <c r="BC129" i="1"/>
  <c r="BC137" i="1"/>
  <c r="BC127" i="1"/>
  <c r="N126" i="1"/>
  <c r="N137" i="1"/>
  <c r="BC141" i="1"/>
  <c r="N129" i="1"/>
  <c r="N138" i="1"/>
  <c r="BC131" i="1"/>
  <c r="BC135" i="1"/>
  <c r="BC159" i="1"/>
  <c r="BI159" i="1" s="1"/>
  <c r="BC153" i="1"/>
  <c r="BE153" i="1" s="1"/>
  <c r="BC113" i="1"/>
  <c r="BG113" i="1" s="1"/>
  <c r="BC189" i="1"/>
  <c r="BB189" i="1" s="1"/>
  <c r="BC149" i="1"/>
  <c r="BG149" i="1" s="1"/>
  <c r="BC152" i="1"/>
  <c r="BB152" i="1" s="1"/>
  <c r="BC166" i="1"/>
  <c r="BB166" i="1" s="1"/>
  <c r="BC163" i="1"/>
  <c r="BG163" i="1" s="1"/>
  <c r="BC156" i="1"/>
  <c r="BE156" i="1" s="1"/>
  <c r="BC115" i="1"/>
  <c r="BB115" i="1" s="1"/>
  <c r="BC111" i="1"/>
  <c r="BB111" i="1" s="1"/>
  <c r="BC114" i="1"/>
  <c r="BG114" i="1" s="1"/>
  <c r="B115" i="1"/>
  <c r="N113" i="1"/>
  <c r="N110" i="1"/>
  <c r="N112" i="1"/>
  <c r="N118" i="1"/>
  <c r="N116" i="1"/>
  <c r="N111" i="1"/>
  <c r="BC116" i="1"/>
  <c r="N114" i="1"/>
  <c r="N117" i="1"/>
  <c r="BC112" i="1"/>
  <c r="BC110" i="1"/>
  <c r="N115" i="1"/>
  <c r="BC117" i="1"/>
  <c r="BC118" i="1"/>
  <c r="BC162" i="1"/>
  <c r="BE162" i="1" s="1"/>
  <c r="BC187" i="1"/>
  <c r="BB187" i="1" s="1"/>
  <c r="BC150" i="1"/>
  <c r="BI150" i="1" s="1"/>
  <c r="BC165" i="1"/>
  <c r="BB165" i="1" s="1"/>
  <c r="BC157" i="1"/>
  <c r="BE157" i="1" s="1"/>
  <c r="BC161" i="1"/>
  <c r="BE161" i="1" s="1"/>
  <c r="BC167" i="1"/>
  <c r="BG167" i="1" s="1"/>
  <c r="C153" i="1"/>
  <c r="D152" i="1"/>
  <c r="E152" i="1" s="1"/>
  <c r="N161" i="1"/>
  <c r="N160" i="1"/>
  <c r="N168" i="1"/>
  <c r="N165" i="1"/>
  <c r="N167" i="1"/>
  <c r="N163" i="1"/>
  <c r="N164" i="1"/>
  <c r="BC164" i="1"/>
  <c r="BC160" i="1"/>
  <c r="N162" i="1"/>
  <c r="N159" i="1"/>
  <c r="N150" i="1"/>
  <c r="N151" i="1"/>
  <c r="N158" i="1"/>
  <c r="N154" i="1"/>
  <c r="N155" i="1"/>
  <c r="BC155" i="1"/>
  <c r="BC158" i="1"/>
  <c r="N157" i="1"/>
  <c r="N149" i="1"/>
  <c r="N153" i="1"/>
  <c r="BC151" i="1"/>
  <c r="BC154" i="1"/>
  <c r="BC192" i="1"/>
  <c r="BB192" i="1" s="1"/>
  <c r="BC191" i="1"/>
  <c r="BG191" i="1" s="1"/>
  <c r="BC188" i="1"/>
  <c r="BB188" i="1" s="1"/>
  <c r="D190" i="1"/>
  <c r="E190" i="1" s="1"/>
  <c r="C191" i="1"/>
  <c r="N190" i="1"/>
  <c r="N191" i="1"/>
  <c r="BC190" i="1"/>
  <c r="N192" i="1"/>
  <c r="N189" i="1"/>
  <c r="N188" i="1"/>
  <c r="N187" i="1"/>
  <c r="AX95" i="1"/>
  <c r="AB95" i="1"/>
  <c r="AC95" i="1" s="1"/>
  <c r="AD95" i="1" s="1"/>
  <c r="U95" i="1"/>
  <c r="V95" i="1" s="1"/>
  <c r="W95" i="1" s="1"/>
  <c r="I95" i="1"/>
  <c r="H95" i="1"/>
  <c r="AX94" i="1"/>
  <c r="BD94" i="1" s="1"/>
  <c r="AB94" i="1"/>
  <c r="AC94" i="1" s="1"/>
  <c r="AD94" i="1" s="1"/>
  <c r="U94" i="1"/>
  <c r="V94" i="1" s="1"/>
  <c r="W94" i="1" s="1"/>
  <c r="I94" i="1"/>
  <c r="H94" i="1"/>
  <c r="AX93" i="1"/>
  <c r="BF93" i="1" s="1"/>
  <c r="AB93" i="1"/>
  <c r="AC93" i="1" s="1"/>
  <c r="AD93" i="1" s="1"/>
  <c r="U93" i="1"/>
  <c r="V93" i="1" s="1"/>
  <c r="W93" i="1" s="1"/>
  <c r="I93" i="1"/>
  <c r="H93" i="1"/>
  <c r="AX92" i="1"/>
  <c r="BF92" i="1" s="1"/>
  <c r="AB92" i="1"/>
  <c r="AC92" i="1" s="1"/>
  <c r="AD92" i="1" s="1"/>
  <c r="U92" i="1"/>
  <c r="V92" i="1" s="1"/>
  <c r="W92" i="1" s="1"/>
  <c r="I92" i="1"/>
  <c r="H92" i="1"/>
  <c r="AX91" i="1"/>
  <c r="BF91" i="1" s="1"/>
  <c r="AB91" i="1"/>
  <c r="AC91" i="1" s="1"/>
  <c r="AD91" i="1" s="1"/>
  <c r="U91" i="1"/>
  <c r="V91" i="1" s="1"/>
  <c r="W91" i="1" s="1"/>
  <c r="I91" i="1"/>
  <c r="H91" i="1"/>
  <c r="AX90" i="1"/>
  <c r="BF90" i="1" s="1"/>
  <c r="AB90" i="1"/>
  <c r="AC90" i="1" s="1"/>
  <c r="AD90" i="1" s="1"/>
  <c r="U90" i="1"/>
  <c r="V90" i="1" s="1"/>
  <c r="W90" i="1" s="1"/>
  <c r="I90" i="1"/>
  <c r="H90" i="1"/>
  <c r="AX89" i="1"/>
  <c r="BF89" i="1" s="1"/>
  <c r="AB89" i="1"/>
  <c r="AC89" i="1" s="1"/>
  <c r="AD89" i="1" s="1"/>
  <c r="U89" i="1"/>
  <c r="V89" i="1" s="1"/>
  <c r="W89" i="1" s="1"/>
  <c r="I89" i="1"/>
  <c r="H89" i="1"/>
  <c r="AX88" i="1"/>
  <c r="BD88" i="1" s="1"/>
  <c r="AB88" i="1"/>
  <c r="AC88" i="1" s="1"/>
  <c r="AD88" i="1" s="1"/>
  <c r="U88" i="1"/>
  <c r="V88" i="1" s="1"/>
  <c r="W88" i="1" s="1"/>
  <c r="I88" i="1"/>
  <c r="H88" i="1"/>
  <c r="AX87" i="1"/>
  <c r="BF87" i="1" s="1"/>
  <c r="AB87" i="1"/>
  <c r="AC87" i="1" s="1"/>
  <c r="AD87" i="1" s="1"/>
  <c r="U87" i="1"/>
  <c r="V87" i="1" s="1"/>
  <c r="W87" i="1" s="1"/>
  <c r="I87" i="1"/>
  <c r="H87" i="1"/>
  <c r="AX86" i="1"/>
  <c r="BF86" i="1" s="1"/>
  <c r="AB86" i="1"/>
  <c r="AC86" i="1" s="1"/>
  <c r="AD86" i="1" s="1"/>
  <c r="U86" i="1"/>
  <c r="V86" i="1" s="1"/>
  <c r="W86" i="1" s="1"/>
  <c r="I86" i="1"/>
  <c r="H86" i="1"/>
  <c r="AX85" i="1"/>
  <c r="BF85" i="1" s="1"/>
  <c r="AB85" i="1"/>
  <c r="AC85" i="1" s="1"/>
  <c r="AD85" i="1" s="1"/>
  <c r="U85" i="1"/>
  <c r="V85" i="1" s="1"/>
  <c r="W85" i="1" s="1"/>
  <c r="I85" i="1"/>
  <c r="H85" i="1"/>
  <c r="AX84" i="1"/>
  <c r="BF84" i="1" s="1"/>
  <c r="AB84" i="1"/>
  <c r="AC84" i="1" s="1"/>
  <c r="AD84" i="1" s="1"/>
  <c r="U84" i="1"/>
  <c r="V84" i="1" s="1"/>
  <c r="W84" i="1" s="1"/>
  <c r="I84" i="1"/>
  <c r="H84" i="1"/>
  <c r="AX83" i="1"/>
  <c r="BF83" i="1" s="1"/>
  <c r="AB83" i="1"/>
  <c r="AC83" i="1" s="1"/>
  <c r="AD83" i="1" s="1"/>
  <c r="U83" i="1"/>
  <c r="V83" i="1" s="1"/>
  <c r="W83" i="1" s="1"/>
  <c r="I83" i="1"/>
  <c r="H83" i="1"/>
  <c r="AX82" i="1"/>
  <c r="BF82" i="1" s="1"/>
  <c r="AB82" i="1"/>
  <c r="AC82" i="1" s="1"/>
  <c r="AD82" i="1" s="1"/>
  <c r="U82" i="1"/>
  <c r="V82" i="1" s="1"/>
  <c r="W82" i="1" s="1"/>
  <c r="I82" i="1"/>
  <c r="H82" i="1"/>
  <c r="AX81" i="1"/>
  <c r="BF81" i="1" s="1"/>
  <c r="AB81" i="1"/>
  <c r="AC81" i="1" s="1"/>
  <c r="AD81" i="1" s="1"/>
  <c r="U81" i="1"/>
  <c r="V81" i="1" s="1"/>
  <c r="W81" i="1" s="1"/>
  <c r="I81" i="1"/>
  <c r="H81" i="1"/>
  <c r="AX80" i="1"/>
  <c r="BD80" i="1" s="1"/>
  <c r="AB80" i="1"/>
  <c r="AC80" i="1" s="1"/>
  <c r="AD80" i="1" s="1"/>
  <c r="U80" i="1"/>
  <c r="V80" i="1" s="1"/>
  <c r="W80" i="1" s="1"/>
  <c r="I80" i="1"/>
  <c r="H80" i="1"/>
  <c r="AX79" i="1"/>
  <c r="BF79" i="1" s="1"/>
  <c r="AB79" i="1"/>
  <c r="AC79" i="1" s="1"/>
  <c r="AD79" i="1" s="1"/>
  <c r="U79" i="1"/>
  <c r="V79" i="1" s="1"/>
  <c r="W79" i="1" s="1"/>
  <c r="I79" i="1"/>
  <c r="H79" i="1"/>
  <c r="AX78" i="1"/>
  <c r="BD78" i="1" s="1"/>
  <c r="AB78" i="1"/>
  <c r="AC78" i="1" s="1"/>
  <c r="AD78" i="1" s="1"/>
  <c r="U78" i="1"/>
  <c r="V78" i="1" s="1"/>
  <c r="W78" i="1" s="1"/>
  <c r="I78" i="1"/>
  <c r="H78" i="1"/>
  <c r="AX77" i="1"/>
  <c r="BF77" i="1" s="1"/>
  <c r="AB77" i="1"/>
  <c r="AC77" i="1" s="1"/>
  <c r="AD77" i="1" s="1"/>
  <c r="U77" i="1"/>
  <c r="V77" i="1" s="1"/>
  <c r="W77" i="1" s="1"/>
  <c r="I77" i="1"/>
  <c r="H77" i="1"/>
  <c r="AX76" i="1"/>
  <c r="BF76" i="1" s="1"/>
  <c r="AB76" i="1"/>
  <c r="AC76" i="1" s="1"/>
  <c r="AD76" i="1" s="1"/>
  <c r="U76" i="1"/>
  <c r="V76" i="1" s="1"/>
  <c r="W76" i="1" s="1"/>
  <c r="I76" i="1"/>
  <c r="H76" i="1"/>
  <c r="AX75" i="1"/>
  <c r="BF75" i="1" s="1"/>
  <c r="AB75" i="1"/>
  <c r="AC75" i="1" s="1"/>
  <c r="AD75" i="1" s="1"/>
  <c r="U75" i="1"/>
  <c r="V75" i="1" s="1"/>
  <c r="W75" i="1" s="1"/>
  <c r="I75" i="1"/>
  <c r="H75" i="1"/>
  <c r="AX74" i="1"/>
  <c r="BF74" i="1" s="1"/>
  <c r="AB74" i="1"/>
  <c r="AC74" i="1" s="1"/>
  <c r="AD74" i="1" s="1"/>
  <c r="U74" i="1"/>
  <c r="V74" i="1" s="1"/>
  <c r="W74" i="1" s="1"/>
  <c r="I74" i="1"/>
  <c r="H74" i="1"/>
  <c r="AX73" i="1"/>
  <c r="BF73" i="1" s="1"/>
  <c r="AB73" i="1"/>
  <c r="AC73" i="1" s="1"/>
  <c r="AD73" i="1" s="1"/>
  <c r="U73" i="1"/>
  <c r="V73" i="1" s="1"/>
  <c r="W73" i="1" s="1"/>
  <c r="I73" i="1"/>
  <c r="H73" i="1"/>
  <c r="AX72" i="1"/>
  <c r="BF72" i="1" s="1"/>
  <c r="AB72" i="1"/>
  <c r="AC72" i="1" s="1"/>
  <c r="AD72" i="1" s="1"/>
  <c r="U72" i="1"/>
  <c r="V72" i="1" s="1"/>
  <c r="W72" i="1" s="1"/>
  <c r="I72" i="1"/>
  <c r="H72" i="1"/>
  <c r="AX71" i="1"/>
  <c r="BD71" i="1" s="1"/>
  <c r="AB71" i="1"/>
  <c r="AC71" i="1" s="1"/>
  <c r="AD71" i="1" s="1"/>
  <c r="U71" i="1"/>
  <c r="V71" i="1" s="1"/>
  <c r="W71" i="1" s="1"/>
  <c r="I71" i="1"/>
  <c r="H71" i="1"/>
  <c r="AX70" i="1"/>
  <c r="BD70" i="1" s="1"/>
  <c r="AB70" i="1"/>
  <c r="AC70" i="1" s="1"/>
  <c r="AD70" i="1" s="1"/>
  <c r="U70" i="1"/>
  <c r="V70" i="1" s="1"/>
  <c r="W70" i="1" s="1"/>
  <c r="I70" i="1"/>
  <c r="H70" i="1"/>
  <c r="AX69" i="1"/>
  <c r="BD69" i="1" s="1"/>
  <c r="AB69" i="1"/>
  <c r="AC69" i="1" s="1"/>
  <c r="AD69" i="1" s="1"/>
  <c r="U69" i="1"/>
  <c r="V69" i="1" s="1"/>
  <c r="W69" i="1" s="1"/>
  <c r="I69" i="1"/>
  <c r="H69" i="1"/>
  <c r="AX256" i="1"/>
  <c r="BF256" i="1" s="1"/>
  <c r="AB256" i="1"/>
  <c r="AC256" i="1" s="1"/>
  <c r="AD256" i="1" s="1"/>
  <c r="U256" i="1"/>
  <c r="V256" i="1" s="1"/>
  <c r="W256" i="1" s="1"/>
  <c r="I256" i="1"/>
  <c r="H256" i="1"/>
  <c r="AX255" i="1"/>
  <c r="BD255" i="1" s="1"/>
  <c r="AB255" i="1"/>
  <c r="AC255" i="1" s="1"/>
  <c r="AD255" i="1" s="1"/>
  <c r="U255" i="1"/>
  <c r="V255" i="1" s="1"/>
  <c r="W255" i="1" s="1"/>
  <c r="I255" i="1"/>
  <c r="H255" i="1"/>
  <c r="AX254" i="1"/>
  <c r="BD254" i="1" s="1"/>
  <c r="AB254" i="1"/>
  <c r="AC254" i="1" s="1"/>
  <c r="AD254" i="1" s="1"/>
  <c r="U254" i="1"/>
  <c r="V254" i="1" s="1"/>
  <c r="W254" i="1" s="1"/>
  <c r="I254" i="1"/>
  <c r="H254" i="1"/>
  <c r="AX253" i="1"/>
  <c r="BF253" i="1" s="1"/>
  <c r="AB253" i="1"/>
  <c r="AC253" i="1" s="1"/>
  <c r="AD253" i="1" s="1"/>
  <c r="U253" i="1"/>
  <c r="V253" i="1" s="1"/>
  <c r="W253" i="1" s="1"/>
  <c r="I253" i="1"/>
  <c r="H253" i="1"/>
  <c r="AX252" i="1"/>
  <c r="BD252" i="1" s="1"/>
  <c r="AB252" i="1"/>
  <c r="AC252" i="1" s="1"/>
  <c r="AD252" i="1" s="1"/>
  <c r="U252" i="1"/>
  <c r="V252" i="1" s="1"/>
  <c r="W252" i="1" s="1"/>
  <c r="I252" i="1"/>
  <c r="H252" i="1"/>
  <c r="AX251" i="1"/>
  <c r="BF251" i="1" s="1"/>
  <c r="AB251" i="1"/>
  <c r="AC251" i="1" s="1"/>
  <c r="AD251" i="1" s="1"/>
  <c r="U251" i="1"/>
  <c r="V251" i="1" s="1"/>
  <c r="W251" i="1" s="1"/>
  <c r="I251" i="1"/>
  <c r="H251" i="1"/>
  <c r="AX250" i="1"/>
  <c r="BD250" i="1" s="1"/>
  <c r="AB250" i="1"/>
  <c r="AC250" i="1" s="1"/>
  <c r="AD250" i="1" s="1"/>
  <c r="U250" i="1"/>
  <c r="V250" i="1" s="1"/>
  <c r="W250" i="1" s="1"/>
  <c r="I250" i="1"/>
  <c r="H250" i="1"/>
  <c r="AX249" i="1"/>
  <c r="BF249" i="1" s="1"/>
  <c r="AB249" i="1"/>
  <c r="AC249" i="1" s="1"/>
  <c r="AD249" i="1" s="1"/>
  <c r="U249" i="1"/>
  <c r="V249" i="1" s="1"/>
  <c r="W249" i="1" s="1"/>
  <c r="I249" i="1"/>
  <c r="H249" i="1"/>
  <c r="AX230" i="1"/>
  <c r="BF230" i="1" s="1"/>
  <c r="AB230" i="1"/>
  <c r="AC230" i="1" s="1"/>
  <c r="AD230" i="1" s="1"/>
  <c r="U230" i="1"/>
  <c r="V230" i="1" s="1"/>
  <c r="W230" i="1" s="1"/>
  <c r="I230" i="1"/>
  <c r="H230" i="1"/>
  <c r="AX229" i="1"/>
  <c r="BF229" i="1" s="1"/>
  <c r="AB229" i="1"/>
  <c r="AC229" i="1" s="1"/>
  <c r="AD229" i="1" s="1"/>
  <c r="U229" i="1"/>
  <c r="V229" i="1" s="1"/>
  <c r="W229" i="1" s="1"/>
  <c r="I229" i="1"/>
  <c r="H229" i="1"/>
  <c r="AX228" i="1"/>
  <c r="BF228" i="1" s="1"/>
  <c r="AB228" i="1"/>
  <c r="AC228" i="1" s="1"/>
  <c r="AD228" i="1" s="1"/>
  <c r="U228" i="1"/>
  <c r="V228" i="1" s="1"/>
  <c r="W228" i="1" s="1"/>
  <c r="I228" i="1"/>
  <c r="H228" i="1"/>
  <c r="AX227" i="1"/>
  <c r="BD227" i="1" s="1"/>
  <c r="AB227" i="1"/>
  <c r="AC227" i="1" s="1"/>
  <c r="AD227" i="1" s="1"/>
  <c r="U227" i="1"/>
  <c r="V227" i="1" s="1"/>
  <c r="W227" i="1" s="1"/>
  <c r="I227" i="1"/>
  <c r="H227" i="1"/>
  <c r="AX226" i="1"/>
  <c r="BF226" i="1" s="1"/>
  <c r="AB226" i="1"/>
  <c r="AC226" i="1" s="1"/>
  <c r="AD226" i="1" s="1"/>
  <c r="U226" i="1"/>
  <c r="V226" i="1" s="1"/>
  <c r="W226" i="1" s="1"/>
  <c r="I226" i="1"/>
  <c r="H226" i="1"/>
  <c r="AX225" i="1"/>
  <c r="BF225" i="1" s="1"/>
  <c r="AB225" i="1"/>
  <c r="AC225" i="1" s="1"/>
  <c r="AD225" i="1" s="1"/>
  <c r="U225" i="1"/>
  <c r="V225" i="1" s="1"/>
  <c r="W225" i="1" s="1"/>
  <c r="I225" i="1"/>
  <c r="H225" i="1"/>
  <c r="BG136" i="1" l="1"/>
  <c r="BA250" i="1"/>
  <c r="R250" i="1"/>
  <c r="L250" i="1"/>
  <c r="M250" i="1" s="1"/>
  <c r="BA70" i="1"/>
  <c r="R70" i="1"/>
  <c r="L70" i="1"/>
  <c r="M70" i="1" s="1"/>
  <c r="Y78" i="1"/>
  <c r="R78" i="1"/>
  <c r="L78" i="1"/>
  <c r="M78" i="1" s="1"/>
  <c r="AF86" i="1"/>
  <c r="R86" i="1"/>
  <c r="L86" i="1"/>
  <c r="M86" i="1" s="1"/>
  <c r="Y94" i="1"/>
  <c r="R94" i="1"/>
  <c r="L94" i="1"/>
  <c r="M94" i="1" s="1"/>
  <c r="R73" i="1"/>
  <c r="L73" i="1"/>
  <c r="Y81" i="1"/>
  <c r="R81" i="1"/>
  <c r="L81" i="1"/>
  <c r="M81" i="1" s="1"/>
  <c r="Y89" i="1"/>
  <c r="R89" i="1"/>
  <c r="L89" i="1"/>
  <c r="M89" i="1" s="1"/>
  <c r="R229" i="1"/>
  <c r="L229" i="1"/>
  <c r="M229" i="1" s="1"/>
  <c r="BA255" i="1"/>
  <c r="R255" i="1"/>
  <c r="L255" i="1"/>
  <c r="M255" i="1" s="1"/>
  <c r="R75" i="1"/>
  <c r="L75" i="1"/>
  <c r="M75" i="1" s="1"/>
  <c r="Y83" i="1"/>
  <c r="R83" i="1"/>
  <c r="L83" i="1"/>
  <c r="M83" i="1" s="1"/>
  <c r="Y91" i="1"/>
  <c r="R91" i="1"/>
  <c r="L91" i="1"/>
  <c r="M91" i="1" s="1"/>
  <c r="BA253" i="1"/>
  <c r="R253" i="1"/>
  <c r="L253" i="1"/>
  <c r="M253" i="1" s="1"/>
  <c r="BA72" i="1"/>
  <c r="R72" i="1"/>
  <c r="L72" i="1"/>
  <c r="M72" i="1" s="1"/>
  <c r="BA88" i="1"/>
  <c r="R88" i="1"/>
  <c r="L88" i="1"/>
  <c r="M88" i="1" s="1"/>
  <c r="AF249" i="1"/>
  <c r="R249" i="1"/>
  <c r="L249" i="1"/>
  <c r="M249" i="1" s="1"/>
  <c r="AF69" i="1"/>
  <c r="R69" i="1"/>
  <c r="L69" i="1"/>
  <c r="M69" i="1" s="1"/>
  <c r="BA77" i="1"/>
  <c r="R77" i="1"/>
  <c r="L77" i="1"/>
  <c r="M77" i="1" s="1"/>
  <c r="AY85" i="1"/>
  <c r="R85" i="1"/>
  <c r="L85" i="1"/>
  <c r="M85" i="1" s="1"/>
  <c r="AY93" i="1"/>
  <c r="R93" i="1"/>
  <c r="L93" i="1"/>
  <c r="M93" i="1" s="1"/>
  <c r="Y228" i="1"/>
  <c r="R228" i="1"/>
  <c r="L228" i="1"/>
  <c r="M228" i="1" s="1"/>
  <c r="AF254" i="1"/>
  <c r="R254" i="1"/>
  <c r="L254" i="1"/>
  <c r="M254" i="1" s="1"/>
  <c r="N254" i="1" s="1"/>
  <c r="AW74" i="1"/>
  <c r="R74" i="1"/>
  <c r="L74" i="1"/>
  <c r="M74" i="1" s="1"/>
  <c r="Y82" i="1"/>
  <c r="R82" i="1"/>
  <c r="L82" i="1"/>
  <c r="M82" i="1" s="1"/>
  <c r="AY90" i="1"/>
  <c r="R90" i="1"/>
  <c r="L90" i="1"/>
  <c r="M90" i="1" s="1"/>
  <c r="AF252" i="1"/>
  <c r="R252" i="1"/>
  <c r="L252" i="1"/>
  <c r="M252" i="1" s="1"/>
  <c r="N252" i="1" s="1"/>
  <c r="Y80" i="1"/>
  <c r="R80" i="1"/>
  <c r="L80" i="1"/>
  <c r="M80" i="1" s="1"/>
  <c r="R225" i="1"/>
  <c r="L225" i="1"/>
  <c r="M225" i="1" s="1"/>
  <c r="BA251" i="1"/>
  <c r="R251" i="1"/>
  <c r="L251" i="1"/>
  <c r="M251" i="1" s="1"/>
  <c r="AF71" i="1"/>
  <c r="R71" i="1"/>
  <c r="L71" i="1"/>
  <c r="M71" i="1" s="1"/>
  <c r="BA79" i="1"/>
  <c r="R79" i="1"/>
  <c r="L79" i="1"/>
  <c r="M79" i="1" s="1"/>
  <c r="Y87" i="1"/>
  <c r="R87" i="1"/>
  <c r="L87" i="1"/>
  <c r="M87" i="1" s="1"/>
  <c r="AF95" i="1"/>
  <c r="R95" i="1"/>
  <c r="L95" i="1"/>
  <c r="M95" i="1" s="1"/>
  <c r="R227" i="1"/>
  <c r="L227" i="1"/>
  <c r="M227" i="1" s="1"/>
  <c r="Y226" i="1"/>
  <c r="R226" i="1"/>
  <c r="L226" i="1"/>
  <c r="M226" i="1" s="1"/>
  <c r="AY230" i="1"/>
  <c r="R230" i="1"/>
  <c r="L230" i="1"/>
  <c r="M230" i="1" s="1"/>
  <c r="AF256" i="1"/>
  <c r="R256" i="1"/>
  <c r="L256" i="1"/>
  <c r="M256" i="1" s="1"/>
  <c r="N256" i="1" s="1"/>
  <c r="AY76" i="1"/>
  <c r="R76" i="1"/>
  <c r="L76" i="1"/>
  <c r="M76" i="1" s="1"/>
  <c r="AF84" i="1"/>
  <c r="R84" i="1"/>
  <c r="L84" i="1"/>
  <c r="M84" i="1" s="1"/>
  <c r="R92" i="1"/>
  <c r="L92" i="1"/>
  <c r="M92" i="1" s="1"/>
  <c r="C112" i="1"/>
  <c r="D112" i="1" s="1"/>
  <c r="E112" i="1" s="1"/>
  <c r="BG138" i="1"/>
  <c r="BB138" i="1"/>
  <c r="BB136" i="1"/>
  <c r="BE136" i="1"/>
  <c r="BB130" i="1"/>
  <c r="BG168" i="1"/>
  <c r="B128" i="1"/>
  <c r="C128" i="1" s="1"/>
  <c r="D128" i="1" s="1"/>
  <c r="E128" i="1" s="1"/>
  <c r="BG132" i="1"/>
  <c r="BB128" i="1"/>
  <c r="BB126" i="1"/>
  <c r="BB168" i="1"/>
  <c r="BE130" i="1"/>
  <c r="BE168" i="1"/>
  <c r="BB132" i="1"/>
  <c r="BE126" i="1"/>
  <c r="BE128" i="1"/>
  <c r="BE134" i="1"/>
  <c r="BG134" i="1"/>
  <c r="BG125" i="1"/>
  <c r="BB125" i="1"/>
  <c r="BI189" i="1"/>
  <c r="BE133" i="1"/>
  <c r="BG133" i="1"/>
  <c r="BE142" i="1"/>
  <c r="BG142" i="1"/>
  <c r="BB140" i="1"/>
  <c r="BE140" i="1"/>
  <c r="BB141" i="1"/>
  <c r="BG141" i="1"/>
  <c r="BE141" i="1"/>
  <c r="BB127" i="1"/>
  <c r="BG127" i="1"/>
  <c r="BE127" i="1"/>
  <c r="BB137" i="1"/>
  <c r="BG137" i="1"/>
  <c r="BE137" i="1"/>
  <c r="BB135" i="1"/>
  <c r="BG135" i="1"/>
  <c r="BE135" i="1"/>
  <c r="BB129" i="1"/>
  <c r="BG129" i="1"/>
  <c r="BE129" i="1"/>
  <c r="BB131" i="1"/>
  <c r="BG131" i="1"/>
  <c r="BE131" i="1"/>
  <c r="BB139" i="1"/>
  <c r="BG139" i="1"/>
  <c r="BE139" i="1"/>
  <c r="BF88" i="1"/>
  <c r="BI153" i="1"/>
  <c r="BG153" i="1"/>
  <c r="BE159" i="1"/>
  <c r="BB153" i="1"/>
  <c r="BB159" i="1"/>
  <c r="BG159" i="1"/>
  <c r="BG150" i="1"/>
  <c r="BE150" i="1"/>
  <c r="BE115" i="1"/>
  <c r="BE149" i="1"/>
  <c r="BB149" i="1"/>
  <c r="BB113" i="1"/>
  <c r="BI187" i="1"/>
  <c r="BB162" i="1"/>
  <c r="BE113" i="1"/>
  <c r="BI163" i="1"/>
  <c r="BG162" i="1"/>
  <c r="BI162" i="1"/>
  <c r="BE152" i="1"/>
  <c r="BG152" i="1"/>
  <c r="BG192" i="1"/>
  <c r="BG115" i="1"/>
  <c r="BG187" i="1"/>
  <c r="BI192" i="1"/>
  <c r="BB156" i="1"/>
  <c r="BG166" i="1"/>
  <c r="BB163" i="1"/>
  <c r="BI156" i="1"/>
  <c r="BI166" i="1"/>
  <c r="BG189" i="1"/>
  <c r="BI149" i="1"/>
  <c r="BG156" i="1"/>
  <c r="BB150" i="1"/>
  <c r="BE163" i="1"/>
  <c r="BI152" i="1"/>
  <c r="BI191" i="1"/>
  <c r="BB191" i="1"/>
  <c r="BE166" i="1"/>
  <c r="BE111" i="1"/>
  <c r="BG161" i="1"/>
  <c r="BB114" i="1"/>
  <c r="BG111" i="1"/>
  <c r="BE114" i="1"/>
  <c r="BI157" i="1"/>
  <c r="B116" i="1"/>
  <c r="BG110" i="1"/>
  <c r="BE110" i="1"/>
  <c r="BB110" i="1"/>
  <c r="BG112" i="1"/>
  <c r="BB112" i="1"/>
  <c r="BE112" i="1"/>
  <c r="BG116" i="1"/>
  <c r="BB116" i="1"/>
  <c r="BE116" i="1"/>
  <c r="BG118" i="1"/>
  <c r="BE118" i="1"/>
  <c r="BB118" i="1"/>
  <c r="BB117" i="1"/>
  <c r="BG117" i="1"/>
  <c r="BE117" i="1"/>
  <c r="BI167" i="1"/>
  <c r="BB167" i="1"/>
  <c r="BI161" i="1"/>
  <c r="BB161" i="1"/>
  <c r="BE167" i="1"/>
  <c r="BE165" i="1"/>
  <c r="BG165" i="1"/>
  <c r="BG157" i="1"/>
  <c r="BI165" i="1"/>
  <c r="BF78" i="1"/>
  <c r="BG188" i="1"/>
  <c r="BB157" i="1"/>
  <c r="BI188" i="1"/>
  <c r="D153" i="1"/>
  <c r="E153" i="1" s="1"/>
  <c r="C154" i="1"/>
  <c r="BE164" i="1"/>
  <c r="BG164" i="1"/>
  <c r="BB164" i="1"/>
  <c r="BI164" i="1"/>
  <c r="BI160" i="1"/>
  <c r="BG160" i="1"/>
  <c r="BE160" i="1"/>
  <c r="BB160" i="1"/>
  <c r="BE154" i="1"/>
  <c r="BG154" i="1"/>
  <c r="BB154" i="1"/>
  <c r="BI154" i="1"/>
  <c r="BB155" i="1"/>
  <c r="BI155" i="1"/>
  <c r="BG155" i="1"/>
  <c r="BE155" i="1"/>
  <c r="BI158" i="1"/>
  <c r="BG158" i="1"/>
  <c r="BE158" i="1"/>
  <c r="BB158" i="1"/>
  <c r="BE151" i="1"/>
  <c r="BI151" i="1"/>
  <c r="BB151" i="1"/>
  <c r="BG151" i="1"/>
  <c r="BF70" i="1"/>
  <c r="BD86" i="1"/>
  <c r="C192" i="1"/>
  <c r="D192" i="1" s="1"/>
  <c r="E192" i="1" s="1"/>
  <c r="D191" i="1"/>
  <c r="E191" i="1" s="1"/>
  <c r="BI190" i="1"/>
  <c r="BG190" i="1"/>
  <c r="BB190" i="1"/>
  <c r="BD82" i="1"/>
  <c r="BD91" i="1"/>
  <c r="BF94" i="1"/>
  <c r="BD90" i="1"/>
  <c r="BD251" i="1"/>
  <c r="BD79" i="1"/>
  <c r="BD87" i="1"/>
  <c r="BF80" i="1"/>
  <c r="BD249" i="1"/>
  <c r="BD72" i="1"/>
  <c r="BD73" i="1"/>
  <c r="BD74" i="1"/>
  <c r="BD84" i="1"/>
  <c r="BD92" i="1"/>
  <c r="BD76" i="1"/>
  <c r="BD81" i="1"/>
  <c r="Y74" i="1"/>
  <c r="AF81" i="1"/>
  <c r="AY79" i="1"/>
  <c r="BA73" i="1"/>
  <c r="Y88" i="1"/>
  <c r="Y73" i="1"/>
  <c r="Y92" i="1"/>
  <c r="Y79" i="1"/>
  <c r="AY91" i="1"/>
  <c r="AF92" i="1"/>
  <c r="AF79" i="1"/>
  <c r="BA75" i="1"/>
  <c r="BA81" i="1"/>
  <c r="AY86" i="1"/>
  <c r="BA86" i="1"/>
  <c r="AF73" i="1"/>
  <c r="AF76" i="1"/>
  <c r="AF80" i="1"/>
  <c r="BA82" i="1"/>
  <c r="AF83" i="1"/>
  <c r="Y85" i="1"/>
  <c r="AY92" i="1"/>
  <c r="Y93" i="1"/>
  <c r="M73" i="1"/>
  <c r="N73" i="1" s="1"/>
  <c r="AW73" i="1"/>
  <c r="AY74" i="1"/>
  <c r="BA92" i="1"/>
  <c r="Y75" i="1"/>
  <c r="AF78" i="1"/>
  <c r="AY80" i="1"/>
  <c r="Y86" i="1"/>
  <c r="AY88" i="1"/>
  <c r="AF94" i="1"/>
  <c r="AY73" i="1"/>
  <c r="AY77" i="1"/>
  <c r="BA85" i="1"/>
  <c r="BA78" i="1"/>
  <c r="BA89" i="1"/>
  <c r="BF254" i="1"/>
  <c r="BF255" i="1"/>
  <c r="AW69" i="1"/>
  <c r="BF69" i="1"/>
  <c r="AW71" i="1"/>
  <c r="BF71" i="1"/>
  <c r="BA74" i="1"/>
  <c r="AY75" i="1"/>
  <c r="Y76" i="1"/>
  <c r="BA76" i="1"/>
  <c r="AY82" i="1"/>
  <c r="AF89" i="1"/>
  <c r="AW90" i="1"/>
  <c r="BA91" i="1"/>
  <c r="AW93" i="1"/>
  <c r="AW87" i="1"/>
  <c r="Y69" i="1"/>
  <c r="AY69" i="1"/>
  <c r="Y71" i="1"/>
  <c r="AY71" i="1"/>
  <c r="AF72" i="1"/>
  <c r="AF77" i="1"/>
  <c r="AW78" i="1"/>
  <c r="AW81" i="1"/>
  <c r="BD85" i="1"/>
  <c r="AY89" i="1"/>
  <c r="AF90" i="1"/>
  <c r="AF93" i="1"/>
  <c r="AW94" i="1"/>
  <c r="BA69" i="1"/>
  <c r="AF70" i="1"/>
  <c r="BA71" i="1"/>
  <c r="AW72" i="1"/>
  <c r="BD75" i="1"/>
  <c r="AY83" i="1"/>
  <c r="AF87" i="1"/>
  <c r="AW88" i="1"/>
  <c r="AW91" i="1"/>
  <c r="AW84" i="1"/>
  <c r="BD95" i="1"/>
  <c r="BF95" i="1"/>
  <c r="BD225" i="1"/>
  <c r="AW70" i="1"/>
  <c r="AF74" i="1"/>
  <c r="BA80" i="1"/>
  <c r="AW82" i="1"/>
  <c r="BA83" i="1"/>
  <c r="AW85" i="1"/>
  <c r="BD89" i="1"/>
  <c r="Y72" i="1"/>
  <c r="AY72" i="1"/>
  <c r="AF75" i="1"/>
  <c r="AW76" i="1"/>
  <c r="AW79" i="1"/>
  <c r="BD83" i="1"/>
  <c r="AY84" i="1"/>
  <c r="AY87" i="1"/>
  <c r="AF88" i="1"/>
  <c r="BA90" i="1"/>
  <c r="AF91" i="1"/>
  <c r="AW92" i="1"/>
  <c r="BA93" i="1"/>
  <c r="AY94" i="1"/>
  <c r="Y70" i="1"/>
  <c r="AY70" i="1"/>
  <c r="AW75" i="1"/>
  <c r="AW77" i="1"/>
  <c r="Y77" i="1"/>
  <c r="BD77" i="1"/>
  <c r="AY78" i="1"/>
  <c r="AY81" i="1"/>
  <c r="AF82" i="1"/>
  <c r="BA84" i="1"/>
  <c r="AF85" i="1"/>
  <c r="AW86" i="1"/>
  <c r="BA87" i="1"/>
  <c r="AW89" i="1"/>
  <c r="Y90" i="1"/>
  <c r="BD93" i="1"/>
  <c r="BA94" i="1"/>
  <c r="AW80" i="1"/>
  <c r="AW83" i="1"/>
  <c r="Y84" i="1"/>
  <c r="AW95" i="1"/>
  <c r="Y95" i="1"/>
  <c r="AY95" i="1"/>
  <c r="BA95" i="1"/>
  <c r="BA252" i="1"/>
  <c r="BF252" i="1"/>
  <c r="BD226" i="1"/>
  <c r="BD253" i="1"/>
  <c r="AW254" i="1"/>
  <c r="BF250" i="1"/>
  <c r="AW252" i="1"/>
  <c r="BA254" i="1"/>
  <c r="AW256" i="1"/>
  <c r="BA256" i="1"/>
  <c r="BA249" i="1"/>
  <c r="AW250" i="1"/>
  <c r="Y250" i="1"/>
  <c r="AY250" i="1"/>
  <c r="Y252" i="1"/>
  <c r="AY252" i="1"/>
  <c r="Y254" i="1"/>
  <c r="AY254" i="1"/>
  <c r="Y256" i="1"/>
  <c r="AY256" i="1"/>
  <c r="AF251" i="1"/>
  <c r="AF253" i="1"/>
  <c r="AF255" i="1"/>
  <c r="AW249" i="1"/>
  <c r="AW251" i="1"/>
  <c r="AW253" i="1"/>
  <c r="AW255" i="1"/>
  <c r="Y249" i="1"/>
  <c r="AY249" i="1"/>
  <c r="Y251" i="1"/>
  <c r="AY251" i="1"/>
  <c r="Y253" i="1"/>
  <c r="AY253" i="1"/>
  <c r="Y255" i="1"/>
  <c r="AY255" i="1"/>
  <c r="BD256" i="1"/>
  <c r="AF250" i="1"/>
  <c r="BF227" i="1"/>
  <c r="AY228" i="1"/>
  <c r="BA228" i="1"/>
  <c r="AY226" i="1"/>
  <c r="Y229" i="1"/>
  <c r="BD228" i="1"/>
  <c r="AY229" i="1"/>
  <c r="Y230" i="1"/>
  <c r="BD229" i="1"/>
  <c r="AF227" i="1"/>
  <c r="BA230" i="1"/>
  <c r="AW225" i="1"/>
  <c r="AW227" i="1"/>
  <c r="AW229" i="1"/>
  <c r="BA226" i="1"/>
  <c r="AF229" i="1"/>
  <c r="BD230" i="1"/>
  <c r="AF225" i="1"/>
  <c r="AY225" i="1"/>
  <c r="AY227" i="1"/>
  <c r="BA225" i="1"/>
  <c r="AF230" i="1"/>
  <c r="BA229" i="1"/>
  <c r="AW226" i="1"/>
  <c r="AW228" i="1"/>
  <c r="AW230" i="1"/>
  <c r="Y225" i="1"/>
  <c r="Y227" i="1"/>
  <c r="AF226" i="1"/>
  <c r="BA227" i="1"/>
  <c r="AF228" i="1"/>
  <c r="C113" i="1" l="1"/>
  <c r="D113" i="1" s="1"/>
  <c r="E113" i="1" s="1"/>
  <c r="B129" i="1"/>
  <c r="C129" i="1" s="1"/>
  <c r="D129" i="1" s="1"/>
  <c r="E129" i="1" s="1"/>
  <c r="B117" i="1"/>
  <c r="C155" i="1"/>
  <c r="D154" i="1"/>
  <c r="E154" i="1" s="1"/>
  <c r="BC73" i="1"/>
  <c r="BE73" i="1" s="1"/>
  <c r="BC80" i="1"/>
  <c r="BE80" i="1" s="1"/>
  <c r="BC79" i="1"/>
  <c r="BB79" i="1" s="1"/>
  <c r="BC78" i="1"/>
  <c r="BG78" i="1" s="1"/>
  <c r="BC92" i="1"/>
  <c r="BG92" i="1" s="1"/>
  <c r="BC77" i="1"/>
  <c r="BB77" i="1" s="1"/>
  <c r="BC85" i="1"/>
  <c r="BG85" i="1" s="1"/>
  <c r="BC91" i="1"/>
  <c r="BG91" i="1" s="1"/>
  <c r="BC88" i="1"/>
  <c r="BE88" i="1" s="1"/>
  <c r="BC86" i="1"/>
  <c r="BG86" i="1" s="1"/>
  <c r="BC90" i="1"/>
  <c r="BE90" i="1" s="1"/>
  <c r="BC74" i="1"/>
  <c r="BG74" i="1" s="1"/>
  <c r="BC82" i="1"/>
  <c r="BE82" i="1" s="1"/>
  <c r="BC70" i="1"/>
  <c r="BG70" i="1" s="1"/>
  <c r="BC71" i="1"/>
  <c r="BE71" i="1" s="1"/>
  <c r="BC93" i="1"/>
  <c r="BB93" i="1" s="1"/>
  <c r="N82" i="1"/>
  <c r="N86" i="1"/>
  <c r="N94" i="1"/>
  <c r="N85" i="1"/>
  <c r="N78" i="1"/>
  <c r="N87" i="1"/>
  <c r="N91" i="1"/>
  <c r="N84" i="1"/>
  <c r="N90" i="1"/>
  <c r="N79" i="1"/>
  <c r="N95" i="1"/>
  <c r="N80" i="1"/>
  <c r="BC81" i="1"/>
  <c r="N74" i="1"/>
  <c r="N70" i="1"/>
  <c r="BC83" i="1"/>
  <c r="N92" i="1"/>
  <c r="N88" i="1"/>
  <c r="N77" i="1"/>
  <c r="BC94" i="1"/>
  <c r="BC69" i="1"/>
  <c r="N71" i="1"/>
  <c r="N72" i="1"/>
  <c r="N81" i="1"/>
  <c r="N93" i="1"/>
  <c r="BC95" i="1"/>
  <c r="N89" i="1"/>
  <c r="BC87" i="1"/>
  <c r="BC76" i="1"/>
  <c r="N76" i="1"/>
  <c r="BC89" i="1"/>
  <c r="BC75" i="1"/>
  <c r="N83" i="1"/>
  <c r="BC84" i="1"/>
  <c r="BC72" i="1"/>
  <c r="N75" i="1"/>
  <c r="N69" i="1"/>
  <c r="BC252" i="1"/>
  <c r="BG252" i="1" s="1"/>
  <c r="BC226" i="1"/>
  <c r="BG226" i="1" s="1"/>
  <c r="BC254" i="1"/>
  <c r="BG254" i="1" s="1"/>
  <c r="BC229" i="1"/>
  <c r="BB229" i="1" s="1"/>
  <c r="BC256" i="1"/>
  <c r="BG256" i="1" s="1"/>
  <c r="BC255" i="1"/>
  <c r="BG255" i="1" s="1"/>
  <c r="BC253" i="1"/>
  <c r="BB253" i="1" s="1"/>
  <c r="BC251" i="1"/>
  <c r="BE251" i="1" s="1"/>
  <c r="N249" i="1"/>
  <c r="N255" i="1"/>
  <c r="N250" i="1"/>
  <c r="N253" i="1"/>
  <c r="N251" i="1"/>
  <c r="BC250" i="1"/>
  <c r="BC249" i="1"/>
  <c r="BC230" i="1"/>
  <c r="BE230" i="1" s="1"/>
  <c r="BC228" i="1"/>
  <c r="BG228" i="1" s="1"/>
  <c r="N230" i="1"/>
  <c r="N226" i="1"/>
  <c r="N228" i="1"/>
  <c r="N227" i="1"/>
  <c r="BC227" i="1"/>
  <c r="N229" i="1"/>
  <c r="BC225" i="1"/>
  <c r="N225" i="1"/>
  <c r="W634" i="6"/>
  <c r="W635" i="6"/>
  <c r="W636" i="6"/>
  <c r="W637" i="6"/>
  <c r="W638" i="6"/>
  <c r="W639" i="6"/>
  <c r="W640" i="6"/>
  <c r="W641" i="6"/>
  <c r="W642" i="6"/>
  <c r="W643" i="6"/>
  <c r="W633" i="6"/>
  <c r="AX67" i="1"/>
  <c r="BF67" i="1" s="1"/>
  <c r="AB67" i="1"/>
  <c r="AC67" i="1" s="1"/>
  <c r="AD67" i="1" s="1"/>
  <c r="U67" i="1"/>
  <c r="V67" i="1" s="1"/>
  <c r="W67" i="1" s="1"/>
  <c r="I67" i="1"/>
  <c r="H67" i="1"/>
  <c r="AX66" i="1"/>
  <c r="BF66" i="1" s="1"/>
  <c r="AB66" i="1"/>
  <c r="AC66" i="1" s="1"/>
  <c r="AD66" i="1" s="1"/>
  <c r="U66" i="1"/>
  <c r="V66" i="1" s="1"/>
  <c r="W66" i="1" s="1"/>
  <c r="I66" i="1"/>
  <c r="H66" i="1"/>
  <c r="AX65" i="1"/>
  <c r="BF65" i="1" s="1"/>
  <c r="AB65" i="1"/>
  <c r="AC65" i="1" s="1"/>
  <c r="AD65" i="1" s="1"/>
  <c r="U65" i="1"/>
  <c r="V65" i="1" s="1"/>
  <c r="W65" i="1" s="1"/>
  <c r="I65" i="1"/>
  <c r="H65" i="1"/>
  <c r="AX64" i="1"/>
  <c r="BF64" i="1" s="1"/>
  <c r="AB64" i="1"/>
  <c r="AC64" i="1" s="1"/>
  <c r="AD64" i="1" s="1"/>
  <c r="U64" i="1"/>
  <c r="V64" i="1" s="1"/>
  <c r="W64" i="1" s="1"/>
  <c r="I64" i="1"/>
  <c r="H64" i="1"/>
  <c r="B64" i="1"/>
  <c r="C64" i="1" s="1"/>
  <c r="D64" i="1" s="1"/>
  <c r="AX224" i="1"/>
  <c r="BD224" i="1" s="1"/>
  <c r="AB224" i="1"/>
  <c r="AC224" i="1" s="1"/>
  <c r="AD224" i="1" s="1"/>
  <c r="U224" i="1"/>
  <c r="V224" i="1" s="1"/>
  <c r="W224" i="1" s="1"/>
  <c r="I224" i="1"/>
  <c r="H224" i="1"/>
  <c r="AX223" i="1"/>
  <c r="BD223" i="1" s="1"/>
  <c r="AB223" i="1"/>
  <c r="AC223" i="1" s="1"/>
  <c r="AD223" i="1" s="1"/>
  <c r="U223" i="1"/>
  <c r="V223" i="1" s="1"/>
  <c r="W223" i="1" s="1"/>
  <c r="I223" i="1"/>
  <c r="H223" i="1"/>
  <c r="B240" i="1"/>
  <c r="C240" i="1" s="1"/>
  <c r="D240" i="1" s="1"/>
  <c r="AX248" i="1"/>
  <c r="BD248" i="1" s="1"/>
  <c r="AB248" i="1"/>
  <c r="AC248" i="1" s="1"/>
  <c r="AD248" i="1" s="1"/>
  <c r="U248" i="1"/>
  <c r="V248" i="1" s="1"/>
  <c r="W248" i="1" s="1"/>
  <c r="I248" i="1"/>
  <c r="H248" i="1"/>
  <c r="AX247" i="1"/>
  <c r="BD247" i="1" s="1"/>
  <c r="AB247" i="1"/>
  <c r="AC247" i="1" s="1"/>
  <c r="AD247" i="1" s="1"/>
  <c r="U247" i="1"/>
  <c r="V247" i="1" s="1"/>
  <c r="W247" i="1" s="1"/>
  <c r="I247" i="1"/>
  <c r="H247" i="1"/>
  <c r="AX246" i="1"/>
  <c r="BF246" i="1" s="1"/>
  <c r="AB246" i="1"/>
  <c r="AC246" i="1" s="1"/>
  <c r="AD246" i="1" s="1"/>
  <c r="U246" i="1"/>
  <c r="V246" i="1" s="1"/>
  <c r="W246" i="1" s="1"/>
  <c r="I246" i="1"/>
  <c r="H246" i="1"/>
  <c r="AX245" i="1"/>
  <c r="BF245" i="1" s="1"/>
  <c r="AB245" i="1"/>
  <c r="AC245" i="1" s="1"/>
  <c r="AD245" i="1" s="1"/>
  <c r="U245" i="1"/>
  <c r="V245" i="1" s="1"/>
  <c r="W245" i="1" s="1"/>
  <c r="I245" i="1"/>
  <c r="H245" i="1"/>
  <c r="AX244" i="1"/>
  <c r="BF244" i="1" s="1"/>
  <c r="AB244" i="1"/>
  <c r="AC244" i="1" s="1"/>
  <c r="AD244" i="1" s="1"/>
  <c r="U244" i="1"/>
  <c r="V244" i="1" s="1"/>
  <c r="W244" i="1" s="1"/>
  <c r="I244" i="1"/>
  <c r="H244" i="1"/>
  <c r="AX243" i="1"/>
  <c r="BF243" i="1" s="1"/>
  <c r="AB243" i="1"/>
  <c r="AC243" i="1" s="1"/>
  <c r="AD243" i="1" s="1"/>
  <c r="U243" i="1"/>
  <c r="V243" i="1" s="1"/>
  <c r="W243" i="1" s="1"/>
  <c r="I243" i="1"/>
  <c r="H243" i="1"/>
  <c r="AX242" i="1"/>
  <c r="BD242" i="1" s="1"/>
  <c r="AB242" i="1"/>
  <c r="AC242" i="1" s="1"/>
  <c r="AD242" i="1" s="1"/>
  <c r="U242" i="1"/>
  <c r="V242" i="1" s="1"/>
  <c r="W242" i="1" s="1"/>
  <c r="I242" i="1"/>
  <c r="H242" i="1"/>
  <c r="AX241" i="1"/>
  <c r="BF241" i="1" s="1"/>
  <c r="AB241" i="1"/>
  <c r="AC241" i="1" s="1"/>
  <c r="AD241" i="1" s="1"/>
  <c r="U241" i="1"/>
  <c r="V241" i="1" s="1"/>
  <c r="W241" i="1" s="1"/>
  <c r="I241" i="1"/>
  <c r="H241" i="1"/>
  <c r="AX240" i="1"/>
  <c r="BF240" i="1" s="1"/>
  <c r="AB240" i="1"/>
  <c r="AC240" i="1" s="1"/>
  <c r="AD240" i="1" s="1"/>
  <c r="U240" i="1"/>
  <c r="V240" i="1" s="1"/>
  <c r="W240" i="1" s="1"/>
  <c r="I240" i="1"/>
  <c r="H240" i="1"/>
  <c r="B218" i="1"/>
  <c r="C218" i="1" s="1"/>
  <c r="D218" i="1" s="1"/>
  <c r="AX222" i="1"/>
  <c r="BF222" i="1" s="1"/>
  <c r="AB222" i="1"/>
  <c r="AC222" i="1" s="1"/>
  <c r="AD222" i="1" s="1"/>
  <c r="U222" i="1"/>
  <c r="V222" i="1" s="1"/>
  <c r="W222" i="1" s="1"/>
  <c r="I222" i="1"/>
  <c r="H222" i="1"/>
  <c r="AX221" i="1"/>
  <c r="BD221" i="1" s="1"/>
  <c r="AB221" i="1"/>
  <c r="AC221" i="1" s="1"/>
  <c r="AD221" i="1" s="1"/>
  <c r="U221" i="1"/>
  <c r="V221" i="1" s="1"/>
  <c r="W221" i="1" s="1"/>
  <c r="I221" i="1"/>
  <c r="H221" i="1"/>
  <c r="AX220" i="1"/>
  <c r="BF220" i="1" s="1"/>
  <c r="AB220" i="1"/>
  <c r="AC220" i="1" s="1"/>
  <c r="AD220" i="1" s="1"/>
  <c r="U220" i="1"/>
  <c r="V220" i="1" s="1"/>
  <c r="W220" i="1" s="1"/>
  <c r="I220" i="1"/>
  <c r="H220" i="1"/>
  <c r="AX219" i="1"/>
  <c r="BF219" i="1" s="1"/>
  <c r="AB219" i="1"/>
  <c r="AC219" i="1" s="1"/>
  <c r="AD219" i="1" s="1"/>
  <c r="U219" i="1"/>
  <c r="V219" i="1" s="1"/>
  <c r="W219" i="1" s="1"/>
  <c r="I219" i="1"/>
  <c r="H219" i="1"/>
  <c r="AX218" i="1"/>
  <c r="BD218" i="1" s="1"/>
  <c r="AB218" i="1"/>
  <c r="AC218" i="1" s="1"/>
  <c r="AD218" i="1" s="1"/>
  <c r="U218" i="1"/>
  <c r="V218" i="1" s="1"/>
  <c r="W218" i="1" s="1"/>
  <c r="I218" i="1"/>
  <c r="H218" i="1"/>
  <c r="B194" i="1"/>
  <c r="C194" i="1" s="1"/>
  <c r="D194" i="1" s="1"/>
  <c r="I203" i="1"/>
  <c r="AX203" i="1" s="1"/>
  <c r="BD203" i="1" s="1"/>
  <c r="H203" i="1"/>
  <c r="I202" i="1"/>
  <c r="AX202" i="1" s="1"/>
  <c r="BF202" i="1" s="1"/>
  <c r="H202" i="1"/>
  <c r="I201" i="1"/>
  <c r="AX201" i="1" s="1"/>
  <c r="BF201" i="1" s="1"/>
  <c r="H201" i="1"/>
  <c r="I200" i="1"/>
  <c r="AB200" i="1" s="1"/>
  <c r="AC200" i="1" s="1"/>
  <c r="AD200" i="1" s="1"/>
  <c r="H200" i="1"/>
  <c r="I199" i="1"/>
  <c r="U199" i="1" s="1"/>
  <c r="V199" i="1" s="1"/>
  <c r="W199" i="1" s="1"/>
  <c r="H199" i="1"/>
  <c r="I198" i="1"/>
  <c r="AX198" i="1" s="1"/>
  <c r="BF198" i="1" s="1"/>
  <c r="H198" i="1"/>
  <c r="I197" i="1"/>
  <c r="U197" i="1" s="1"/>
  <c r="V197" i="1" s="1"/>
  <c r="W197" i="1" s="1"/>
  <c r="H197" i="1"/>
  <c r="I196" i="1"/>
  <c r="AX196" i="1" s="1"/>
  <c r="BF196" i="1" s="1"/>
  <c r="H196" i="1"/>
  <c r="I195" i="1"/>
  <c r="AX195" i="1" s="1"/>
  <c r="BF195" i="1" s="1"/>
  <c r="H195" i="1"/>
  <c r="I194" i="1"/>
  <c r="AB194" i="1" s="1"/>
  <c r="AC194" i="1" s="1"/>
  <c r="AD194" i="1" s="1"/>
  <c r="H194" i="1"/>
  <c r="W611" i="6"/>
  <c r="W612" i="6"/>
  <c r="W613" i="6"/>
  <c r="W614" i="6"/>
  <c r="W617" i="6"/>
  <c r="W615" i="6"/>
  <c r="W616" i="6"/>
  <c r="W618" i="6"/>
  <c r="W619" i="6"/>
  <c r="W620" i="6"/>
  <c r="W621" i="6"/>
  <c r="W622" i="6"/>
  <c r="W623" i="6"/>
  <c r="W624" i="6"/>
  <c r="W625" i="6"/>
  <c r="W626" i="6"/>
  <c r="W627" i="6"/>
  <c r="W628" i="6"/>
  <c r="W629" i="6"/>
  <c r="W630" i="6"/>
  <c r="W631" i="6"/>
  <c r="W610" i="6"/>
  <c r="W594" i="6"/>
  <c r="W595" i="6"/>
  <c r="W596" i="6"/>
  <c r="W597" i="6"/>
  <c r="W598" i="6"/>
  <c r="W599" i="6"/>
  <c r="W600" i="6"/>
  <c r="W601" i="6"/>
  <c r="W602" i="6"/>
  <c r="W603" i="6"/>
  <c r="W604" i="6"/>
  <c r="W605" i="6"/>
  <c r="W606" i="6"/>
  <c r="W607" i="6"/>
  <c r="W608" i="6"/>
  <c r="W593" i="6"/>
  <c r="W564" i="6"/>
  <c r="W581" i="6"/>
  <c r="W582" i="6"/>
  <c r="W583" i="6"/>
  <c r="W584" i="6"/>
  <c r="W585" i="6"/>
  <c r="W586" i="6"/>
  <c r="W587" i="6"/>
  <c r="W588" i="6"/>
  <c r="W589" i="6"/>
  <c r="W590" i="6"/>
  <c r="W591" i="6"/>
  <c r="AX57" i="1"/>
  <c r="BD57" i="1" s="1"/>
  <c r="AB57" i="1"/>
  <c r="AC57" i="1" s="1"/>
  <c r="AD57" i="1" s="1"/>
  <c r="U57" i="1"/>
  <c r="V57" i="1" s="1"/>
  <c r="W57" i="1" s="1"/>
  <c r="I57" i="1"/>
  <c r="H57" i="1"/>
  <c r="AX56" i="1"/>
  <c r="BF56" i="1" s="1"/>
  <c r="AB56" i="1"/>
  <c r="AC56" i="1" s="1"/>
  <c r="AD56" i="1" s="1"/>
  <c r="U56" i="1"/>
  <c r="V56" i="1" s="1"/>
  <c r="W56" i="1" s="1"/>
  <c r="I56" i="1"/>
  <c r="H56" i="1"/>
  <c r="AX55" i="1"/>
  <c r="BD55" i="1" s="1"/>
  <c r="AB55" i="1"/>
  <c r="AC55" i="1" s="1"/>
  <c r="AD55" i="1" s="1"/>
  <c r="U55" i="1"/>
  <c r="V55" i="1" s="1"/>
  <c r="W55" i="1" s="1"/>
  <c r="I55" i="1"/>
  <c r="H55" i="1"/>
  <c r="AX54" i="1"/>
  <c r="BD54" i="1" s="1"/>
  <c r="AB54" i="1"/>
  <c r="AC54" i="1" s="1"/>
  <c r="AD54" i="1" s="1"/>
  <c r="U54" i="1"/>
  <c r="V54" i="1" s="1"/>
  <c r="W54" i="1" s="1"/>
  <c r="I54" i="1"/>
  <c r="H54" i="1"/>
  <c r="AX53" i="1"/>
  <c r="BD53" i="1" s="1"/>
  <c r="AB53" i="1"/>
  <c r="AC53" i="1" s="1"/>
  <c r="AD53" i="1" s="1"/>
  <c r="U53" i="1"/>
  <c r="V53" i="1" s="1"/>
  <c r="W53" i="1" s="1"/>
  <c r="I53" i="1"/>
  <c r="H53" i="1"/>
  <c r="AX52" i="1"/>
  <c r="BD52" i="1" s="1"/>
  <c r="AB52" i="1"/>
  <c r="AC52" i="1" s="1"/>
  <c r="AD52" i="1" s="1"/>
  <c r="U52" i="1"/>
  <c r="V52" i="1" s="1"/>
  <c r="W52" i="1" s="1"/>
  <c r="I52" i="1"/>
  <c r="H52" i="1"/>
  <c r="AX51" i="1"/>
  <c r="BD51" i="1" s="1"/>
  <c r="AB51" i="1"/>
  <c r="AC51" i="1" s="1"/>
  <c r="AD51" i="1" s="1"/>
  <c r="U51" i="1"/>
  <c r="V51" i="1" s="1"/>
  <c r="W51" i="1" s="1"/>
  <c r="I51" i="1"/>
  <c r="H51" i="1"/>
  <c r="AX50" i="1"/>
  <c r="BD50" i="1" s="1"/>
  <c r="AB50" i="1"/>
  <c r="AC50" i="1" s="1"/>
  <c r="AD50" i="1" s="1"/>
  <c r="U50" i="1"/>
  <c r="V50" i="1" s="1"/>
  <c r="W50" i="1" s="1"/>
  <c r="I50" i="1"/>
  <c r="H50" i="1"/>
  <c r="AX49" i="1"/>
  <c r="BD49" i="1" s="1"/>
  <c r="AB49" i="1"/>
  <c r="AC49" i="1" s="1"/>
  <c r="AD49" i="1" s="1"/>
  <c r="U49" i="1"/>
  <c r="V49" i="1" s="1"/>
  <c r="W49" i="1" s="1"/>
  <c r="I49" i="1"/>
  <c r="H49" i="1"/>
  <c r="W104" i="6"/>
  <c r="W105" i="6"/>
  <c r="W106" i="6"/>
  <c r="W107" i="6"/>
  <c r="W108" i="6"/>
  <c r="W109" i="6"/>
  <c r="W110" i="6"/>
  <c r="W111" i="6"/>
  <c r="W112" i="6"/>
  <c r="AB196" i="1" l="1"/>
  <c r="AC196" i="1" s="1"/>
  <c r="AD196" i="1" s="1"/>
  <c r="AX194" i="1"/>
  <c r="BF194" i="1" s="1"/>
  <c r="AB199" i="1"/>
  <c r="AC199" i="1" s="1"/>
  <c r="AD199" i="1" s="1"/>
  <c r="AX199" i="1"/>
  <c r="BD199" i="1" s="1"/>
  <c r="U202" i="1"/>
  <c r="V202" i="1" s="1"/>
  <c r="W202" i="1" s="1"/>
  <c r="U195" i="1"/>
  <c r="V195" i="1" s="1"/>
  <c r="W195" i="1" s="1"/>
  <c r="AB197" i="1"/>
  <c r="AC197" i="1" s="1"/>
  <c r="AD197" i="1" s="1"/>
  <c r="AB202" i="1"/>
  <c r="AC202" i="1" s="1"/>
  <c r="AD202" i="1" s="1"/>
  <c r="AB195" i="1"/>
  <c r="AC195" i="1" s="1"/>
  <c r="AD195" i="1" s="1"/>
  <c r="U200" i="1"/>
  <c r="V200" i="1" s="1"/>
  <c r="W200" i="1" s="1"/>
  <c r="AX200" i="1"/>
  <c r="BF200" i="1" s="1"/>
  <c r="U194" i="1"/>
  <c r="V194" i="1" s="1"/>
  <c r="W194" i="1" s="1"/>
  <c r="U196" i="1"/>
  <c r="V196" i="1" s="1"/>
  <c r="W196" i="1" s="1"/>
  <c r="AB203" i="1"/>
  <c r="AC203" i="1" s="1"/>
  <c r="AD203" i="1" s="1"/>
  <c r="AX197" i="1"/>
  <c r="BD197" i="1" s="1"/>
  <c r="U201" i="1"/>
  <c r="V201" i="1" s="1"/>
  <c r="W201" i="1" s="1"/>
  <c r="U198" i="1"/>
  <c r="V198" i="1" s="1"/>
  <c r="W198" i="1" s="1"/>
  <c r="AB201" i="1"/>
  <c r="AC201" i="1" s="1"/>
  <c r="AD201" i="1" s="1"/>
  <c r="AB198" i="1"/>
  <c r="AC198" i="1" s="1"/>
  <c r="AD198" i="1" s="1"/>
  <c r="U203" i="1"/>
  <c r="V203" i="1" s="1"/>
  <c r="W203" i="1" s="1"/>
  <c r="R220" i="1"/>
  <c r="L220" i="1"/>
  <c r="M220" i="1" s="1"/>
  <c r="BA56" i="1"/>
  <c r="R56" i="1"/>
  <c r="L56" i="1"/>
  <c r="M56" i="1" s="1"/>
  <c r="N56" i="1" s="1"/>
  <c r="Y198" i="1"/>
  <c r="R198" i="1"/>
  <c r="L198" i="1"/>
  <c r="M198" i="1" s="1"/>
  <c r="R245" i="1"/>
  <c r="L245" i="1"/>
  <c r="M245" i="1" s="1"/>
  <c r="R64" i="1"/>
  <c r="L64" i="1"/>
  <c r="M64" i="1" s="1"/>
  <c r="R201" i="1"/>
  <c r="L201" i="1"/>
  <c r="M201" i="1" s="1"/>
  <c r="R240" i="1"/>
  <c r="L240" i="1"/>
  <c r="M240" i="1" s="1"/>
  <c r="R248" i="1"/>
  <c r="L248" i="1"/>
  <c r="M248" i="1" s="1"/>
  <c r="BA67" i="1"/>
  <c r="R67" i="1"/>
  <c r="L67" i="1"/>
  <c r="M67" i="1" s="1"/>
  <c r="AF53" i="1"/>
  <c r="R53" i="1"/>
  <c r="L53" i="1"/>
  <c r="M53" i="1" s="1"/>
  <c r="N53" i="1" s="1"/>
  <c r="R195" i="1"/>
  <c r="L195" i="1"/>
  <c r="M195" i="1" s="1"/>
  <c r="AY203" i="1"/>
  <c r="R203" i="1"/>
  <c r="L203" i="1"/>
  <c r="M203" i="1" s="1"/>
  <c r="R222" i="1"/>
  <c r="L222" i="1"/>
  <c r="M222" i="1" s="1"/>
  <c r="R242" i="1"/>
  <c r="L242" i="1"/>
  <c r="M242" i="1" s="1"/>
  <c r="AF55" i="1"/>
  <c r="R55" i="1"/>
  <c r="L55" i="1"/>
  <c r="M55" i="1" s="1"/>
  <c r="N55" i="1" s="1"/>
  <c r="R197" i="1"/>
  <c r="L197" i="1"/>
  <c r="M197" i="1" s="1"/>
  <c r="BA244" i="1"/>
  <c r="R244" i="1"/>
  <c r="L244" i="1"/>
  <c r="M244" i="1" s="1"/>
  <c r="R50" i="1"/>
  <c r="L50" i="1"/>
  <c r="M50" i="1" s="1"/>
  <c r="R66" i="1"/>
  <c r="L66" i="1"/>
  <c r="M66" i="1" s="1"/>
  <c r="AW52" i="1"/>
  <c r="R52" i="1"/>
  <c r="L52" i="1"/>
  <c r="M52" i="1" s="1"/>
  <c r="N52" i="1" s="1"/>
  <c r="AY194" i="1"/>
  <c r="R194" i="1"/>
  <c r="L194" i="1"/>
  <c r="M194" i="1" s="1"/>
  <c r="R202" i="1"/>
  <c r="L202" i="1"/>
  <c r="M202" i="1" s="1"/>
  <c r="R221" i="1"/>
  <c r="L221" i="1"/>
  <c r="M221" i="1" s="1"/>
  <c r="R241" i="1"/>
  <c r="L241" i="1"/>
  <c r="M241" i="1" s="1"/>
  <c r="R200" i="1"/>
  <c r="L200" i="1"/>
  <c r="M200" i="1" s="1"/>
  <c r="R224" i="1"/>
  <c r="L224" i="1"/>
  <c r="M224" i="1" s="1"/>
  <c r="AF49" i="1"/>
  <c r="R49" i="1"/>
  <c r="L49" i="1"/>
  <c r="M49" i="1" s="1"/>
  <c r="N49" i="1" s="1"/>
  <c r="AF57" i="1"/>
  <c r="R57" i="1"/>
  <c r="L57" i="1"/>
  <c r="M57" i="1" s="1"/>
  <c r="N57" i="1" s="1"/>
  <c r="R199" i="1"/>
  <c r="L199" i="1"/>
  <c r="M199" i="1" s="1"/>
  <c r="BA218" i="1"/>
  <c r="R218" i="1"/>
  <c r="L218" i="1"/>
  <c r="M218" i="1" s="1"/>
  <c r="R246" i="1"/>
  <c r="L246" i="1"/>
  <c r="M246" i="1" s="1"/>
  <c r="R223" i="1"/>
  <c r="L223" i="1"/>
  <c r="M223" i="1" s="1"/>
  <c r="AY65" i="1"/>
  <c r="R65" i="1"/>
  <c r="L65" i="1"/>
  <c r="M65" i="1" s="1"/>
  <c r="R51" i="1"/>
  <c r="L51" i="1"/>
  <c r="M51" i="1" s="1"/>
  <c r="N51" i="1" s="1"/>
  <c r="R219" i="1"/>
  <c r="L219" i="1"/>
  <c r="M219" i="1" s="1"/>
  <c r="R247" i="1"/>
  <c r="L247" i="1"/>
  <c r="M247" i="1" s="1"/>
  <c r="BA54" i="1"/>
  <c r="R54" i="1"/>
  <c r="L54" i="1"/>
  <c r="M54" i="1" s="1"/>
  <c r="N54" i="1" s="1"/>
  <c r="Y196" i="1"/>
  <c r="R196" i="1"/>
  <c r="L196" i="1"/>
  <c r="M196" i="1" s="1"/>
  <c r="BA243" i="1"/>
  <c r="R243" i="1"/>
  <c r="L243" i="1"/>
  <c r="M243" i="1" s="1"/>
  <c r="C114" i="1"/>
  <c r="D114" i="1" s="1"/>
  <c r="E114" i="1" s="1"/>
  <c r="B130" i="1"/>
  <c r="B131" i="1" s="1"/>
  <c r="BG80" i="1"/>
  <c r="BG73" i="1"/>
  <c r="B118" i="1"/>
  <c r="BB80" i="1"/>
  <c r="C156" i="1"/>
  <c r="D155" i="1"/>
  <c r="E155" i="1" s="1"/>
  <c r="BE78" i="1"/>
  <c r="BE92" i="1"/>
  <c r="BB78" i="1"/>
  <c r="BB92" i="1"/>
  <c r="BE79" i="1"/>
  <c r="BB85" i="1"/>
  <c r="BG79" i="1"/>
  <c r="BB70" i="1"/>
  <c r="BE70" i="1"/>
  <c r="BG77" i="1"/>
  <c r="BB73" i="1"/>
  <c r="BE77" i="1"/>
  <c r="BB90" i="1"/>
  <c r="BG90" i="1"/>
  <c r="BB91" i="1"/>
  <c r="BB82" i="1"/>
  <c r="BG82" i="1"/>
  <c r="BB88" i="1"/>
  <c r="BG88" i="1"/>
  <c r="BB226" i="1"/>
  <c r="BG71" i="1"/>
  <c r="BE91" i="1"/>
  <c r="BB74" i="1"/>
  <c r="BE85" i="1"/>
  <c r="BE93" i="1"/>
  <c r="BB71" i="1"/>
  <c r="BE86" i="1"/>
  <c r="BE74" i="1"/>
  <c r="BG251" i="1"/>
  <c r="BB86" i="1"/>
  <c r="BG93" i="1"/>
  <c r="BE252" i="1"/>
  <c r="BB254" i="1"/>
  <c r="BE254" i="1"/>
  <c r="BE253" i="1"/>
  <c r="BG75" i="1"/>
  <c r="BE75" i="1"/>
  <c r="BB75" i="1"/>
  <c r="BE95" i="1"/>
  <c r="BB95" i="1"/>
  <c r="BG95" i="1"/>
  <c r="BB83" i="1"/>
  <c r="BG83" i="1"/>
  <c r="BE83" i="1"/>
  <c r="BG72" i="1"/>
  <c r="BB72" i="1"/>
  <c r="BE72" i="1"/>
  <c r="BB89" i="1"/>
  <c r="BG89" i="1"/>
  <c r="BE89" i="1"/>
  <c r="BG84" i="1"/>
  <c r="BB84" i="1"/>
  <c r="BE84" i="1"/>
  <c r="BB81" i="1"/>
  <c r="BE81" i="1"/>
  <c r="BG81" i="1"/>
  <c r="BB256" i="1"/>
  <c r="BG76" i="1"/>
  <c r="BB76" i="1"/>
  <c r="BE76" i="1"/>
  <c r="BE69" i="1"/>
  <c r="BG69" i="1"/>
  <c r="BB69" i="1"/>
  <c r="BE256" i="1"/>
  <c r="BB87" i="1"/>
  <c r="BG87" i="1"/>
  <c r="BE87" i="1"/>
  <c r="BG94" i="1"/>
  <c r="BB94" i="1"/>
  <c r="BE94" i="1"/>
  <c r="BE226" i="1"/>
  <c r="BB251" i="1"/>
  <c r="BG230" i="1"/>
  <c r="BE229" i="1"/>
  <c r="BG229" i="1"/>
  <c r="BB252" i="1"/>
  <c r="BG253" i="1"/>
  <c r="BE255" i="1"/>
  <c r="BB255" i="1"/>
  <c r="BE249" i="1"/>
  <c r="BG249" i="1"/>
  <c r="BB249" i="1"/>
  <c r="BG250" i="1"/>
  <c r="BE250" i="1"/>
  <c r="BB250" i="1"/>
  <c r="BB228" i="1"/>
  <c r="BB230" i="1"/>
  <c r="BE228" i="1"/>
  <c r="BB227" i="1"/>
  <c r="BG227" i="1"/>
  <c r="BE227" i="1"/>
  <c r="BE225" i="1"/>
  <c r="BB225" i="1"/>
  <c r="BG225" i="1"/>
  <c r="E64" i="1"/>
  <c r="BD64" i="1"/>
  <c r="BD65" i="1"/>
  <c r="BD66" i="1"/>
  <c r="BD67" i="1"/>
  <c r="B65" i="1"/>
  <c r="C65" i="1" s="1"/>
  <c r="D65" i="1" s="1"/>
  <c r="E65" i="1" s="1"/>
  <c r="BA65" i="1"/>
  <c r="AY66" i="1"/>
  <c r="AY67" i="1"/>
  <c r="Y67" i="1"/>
  <c r="Y65" i="1"/>
  <c r="Y66" i="1"/>
  <c r="AW64" i="1"/>
  <c r="AW66" i="1"/>
  <c r="AF64" i="1"/>
  <c r="AF66" i="1"/>
  <c r="AY64" i="1"/>
  <c r="AF65" i="1"/>
  <c r="AF67" i="1"/>
  <c r="AW65" i="1"/>
  <c r="AW67" i="1"/>
  <c r="Y64" i="1"/>
  <c r="BA64" i="1"/>
  <c r="BA66" i="1"/>
  <c r="BF247" i="1"/>
  <c r="BD240" i="1"/>
  <c r="BD241" i="1"/>
  <c r="Y223" i="1"/>
  <c r="B195" i="1"/>
  <c r="C195" i="1" s="1"/>
  <c r="D195" i="1" s="1"/>
  <c r="E195" i="1" s="1"/>
  <c r="BD244" i="1"/>
  <c r="AY223" i="1"/>
  <c r="BA223" i="1"/>
  <c r="BF248" i="1"/>
  <c r="BF223" i="1"/>
  <c r="BF224" i="1"/>
  <c r="Y224" i="1"/>
  <c r="AY224" i="1"/>
  <c r="AW223" i="1"/>
  <c r="AF223" i="1"/>
  <c r="BA224" i="1"/>
  <c r="AF224" i="1"/>
  <c r="AW224" i="1"/>
  <c r="BD198" i="1"/>
  <c r="AY197" i="1"/>
  <c r="Y218" i="1"/>
  <c r="Y240" i="1"/>
  <c r="BF242" i="1"/>
  <c r="AY243" i="1"/>
  <c r="Y244" i="1"/>
  <c r="AY196" i="1"/>
  <c r="BD243" i="1"/>
  <c r="BD246" i="1"/>
  <c r="AY218" i="1"/>
  <c r="E240" i="1"/>
  <c r="B241" i="1"/>
  <c r="AY240" i="1"/>
  <c r="AY244" i="1"/>
  <c r="Y247" i="1"/>
  <c r="BA240" i="1"/>
  <c r="Y243" i="1"/>
  <c r="AY247" i="1"/>
  <c r="BA247" i="1"/>
  <c r="AF246" i="1"/>
  <c r="Y246" i="1"/>
  <c r="AY246" i="1"/>
  <c r="Y248" i="1"/>
  <c r="AY248" i="1"/>
  <c r="BA248" i="1"/>
  <c r="AW247" i="1"/>
  <c r="BA246" i="1"/>
  <c r="AF247" i="1"/>
  <c r="AF248" i="1"/>
  <c r="AW246" i="1"/>
  <c r="AW248" i="1"/>
  <c r="Y245" i="1"/>
  <c r="AY245" i="1"/>
  <c r="BA245" i="1"/>
  <c r="BD245" i="1"/>
  <c r="AF245" i="1"/>
  <c r="AF244" i="1"/>
  <c r="AW243" i="1"/>
  <c r="AW244" i="1"/>
  <c r="AW245" i="1"/>
  <c r="AF243" i="1"/>
  <c r="Y241" i="1"/>
  <c r="AY241" i="1"/>
  <c r="Y242" i="1"/>
  <c r="AY242" i="1"/>
  <c r="AF241" i="1"/>
  <c r="BA241" i="1"/>
  <c r="BA242" i="1"/>
  <c r="AW240" i="1"/>
  <c r="AF240" i="1"/>
  <c r="AF242" i="1"/>
  <c r="AW241" i="1"/>
  <c r="AW242" i="1"/>
  <c r="BD195" i="1"/>
  <c r="Y203" i="1"/>
  <c r="BA198" i="1"/>
  <c r="BF218" i="1"/>
  <c r="BD219" i="1"/>
  <c r="BF221" i="1"/>
  <c r="BD220" i="1"/>
  <c r="E194" i="1"/>
  <c r="Y194" i="1"/>
  <c r="Y197" i="1"/>
  <c r="E218" i="1"/>
  <c r="B219" i="1"/>
  <c r="B220" i="1" s="1"/>
  <c r="Y222" i="1"/>
  <c r="AY222" i="1"/>
  <c r="AF221" i="1"/>
  <c r="BA222" i="1"/>
  <c r="AW219" i="1"/>
  <c r="AW220" i="1"/>
  <c r="AW221" i="1"/>
  <c r="Y221" i="1"/>
  <c r="AY221" i="1"/>
  <c r="BD222" i="1"/>
  <c r="AF219" i="1"/>
  <c r="AF222" i="1"/>
  <c r="AF220" i="1"/>
  <c r="Y219" i="1"/>
  <c r="Y220" i="1"/>
  <c r="AF218" i="1"/>
  <c r="BA219" i="1"/>
  <c r="BA220" i="1"/>
  <c r="BA221" i="1"/>
  <c r="AW218" i="1"/>
  <c r="AW222" i="1"/>
  <c r="AY219" i="1"/>
  <c r="AY220" i="1"/>
  <c r="AY198" i="1"/>
  <c r="Y199" i="1"/>
  <c r="Y202" i="1"/>
  <c r="BF203" i="1"/>
  <c r="BD201" i="1"/>
  <c r="AY199" i="1"/>
  <c r="AY202" i="1"/>
  <c r="BA202" i="1"/>
  <c r="BD202" i="1"/>
  <c r="BD196" i="1"/>
  <c r="AF202" i="1"/>
  <c r="BA203" i="1"/>
  <c r="AW202" i="1"/>
  <c r="Y201" i="1"/>
  <c r="AY201" i="1"/>
  <c r="BA201" i="1"/>
  <c r="AF201" i="1"/>
  <c r="AF203" i="1"/>
  <c r="AW201" i="1"/>
  <c r="AW203" i="1"/>
  <c r="Y200" i="1"/>
  <c r="AY200" i="1"/>
  <c r="AF195" i="1"/>
  <c r="AF197" i="1"/>
  <c r="BA200" i="1"/>
  <c r="AW195" i="1"/>
  <c r="AW197" i="1"/>
  <c r="AW199" i="1"/>
  <c r="BA194" i="1"/>
  <c r="BA196" i="1"/>
  <c r="AF199" i="1"/>
  <c r="BA195" i="1"/>
  <c r="AF196" i="1"/>
  <c r="AF200" i="1"/>
  <c r="Y195" i="1"/>
  <c r="AY195" i="1"/>
  <c r="AF198" i="1"/>
  <c r="BA199" i="1"/>
  <c r="AW194" i="1"/>
  <c r="AW196" i="1"/>
  <c r="AW198" i="1"/>
  <c r="AW200" i="1"/>
  <c r="AF194" i="1"/>
  <c r="BA197" i="1"/>
  <c r="BF50" i="1"/>
  <c r="AW51" i="1"/>
  <c r="Y53" i="1"/>
  <c r="BF55" i="1"/>
  <c r="BD56" i="1"/>
  <c r="AW53" i="1"/>
  <c r="BF52" i="1"/>
  <c r="BA50" i="1"/>
  <c r="AF51" i="1"/>
  <c r="Y51" i="1"/>
  <c r="BA52" i="1"/>
  <c r="BF54" i="1"/>
  <c r="BF57" i="1"/>
  <c r="BF49" i="1"/>
  <c r="BF51" i="1"/>
  <c r="AY53" i="1"/>
  <c r="BF53" i="1"/>
  <c r="AW49" i="1"/>
  <c r="Y57" i="1"/>
  <c r="AY49" i="1"/>
  <c r="AW54" i="1"/>
  <c r="AW57" i="1"/>
  <c r="AW50" i="1"/>
  <c r="BA55" i="1"/>
  <c r="AY55" i="1"/>
  <c r="Y49" i="1"/>
  <c r="AY51" i="1"/>
  <c r="AY57" i="1"/>
  <c r="Y55" i="1"/>
  <c r="AW56" i="1"/>
  <c r="AW55" i="1"/>
  <c r="BA49" i="1"/>
  <c r="AF50" i="1"/>
  <c r="BA51" i="1"/>
  <c r="AF52" i="1"/>
  <c r="BA53" i="1"/>
  <c r="AF54" i="1"/>
  <c r="AF56" i="1"/>
  <c r="BA57" i="1"/>
  <c r="Y50" i="1"/>
  <c r="AY50" i="1"/>
  <c r="Y52" i="1"/>
  <c r="AY52" i="1"/>
  <c r="Y54" i="1"/>
  <c r="AY54" i="1"/>
  <c r="Y56" i="1"/>
  <c r="AY56" i="1"/>
  <c r="AX48" i="1"/>
  <c r="BF48" i="1" s="1"/>
  <c r="AB48" i="1"/>
  <c r="AC48" i="1" s="1"/>
  <c r="AD48" i="1" s="1"/>
  <c r="U48" i="1"/>
  <c r="V48" i="1" s="1"/>
  <c r="W48" i="1" s="1"/>
  <c r="I48" i="1"/>
  <c r="H48" i="1"/>
  <c r="AX47" i="1"/>
  <c r="BD47" i="1" s="1"/>
  <c r="AB47" i="1"/>
  <c r="AC47" i="1" s="1"/>
  <c r="AD47" i="1" s="1"/>
  <c r="U47" i="1"/>
  <c r="V47" i="1" s="1"/>
  <c r="W47" i="1" s="1"/>
  <c r="I47" i="1"/>
  <c r="H47" i="1"/>
  <c r="AX46" i="1"/>
  <c r="BF46" i="1" s="1"/>
  <c r="AB46" i="1"/>
  <c r="AC46" i="1" s="1"/>
  <c r="AD46" i="1" s="1"/>
  <c r="U46" i="1"/>
  <c r="V46" i="1" s="1"/>
  <c r="W46" i="1" s="1"/>
  <c r="I46" i="1"/>
  <c r="H46" i="1"/>
  <c r="AX45" i="1"/>
  <c r="BD45" i="1" s="1"/>
  <c r="AB45" i="1"/>
  <c r="AC45" i="1" s="1"/>
  <c r="AD45" i="1" s="1"/>
  <c r="U45" i="1"/>
  <c r="V45" i="1" s="1"/>
  <c r="W45" i="1" s="1"/>
  <c r="I45" i="1"/>
  <c r="H45" i="1"/>
  <c r="AX44" i="1"/>
  <c r="BD44" i="1" s="1"/>
  <c r="AB44" i="1"/>
  <c r="AC44" i="1" s="1"/>
  <c r="AD44" i="1" s="1"/>
  <c r="U44" i="1"/>
  <c r="V44" i="1" s="1"/>
  <c r="W44" i="1" s="1"/>
  <c r="I44" i="1"/>
  <c r="H44" i="1"/>
  <c r="AX43" i="1"/>
  <c r="BD43" i="1" s="1"/>
  <c r="AB43" i="1"/>
  <c r="AC43" i="1" s="1"/>
  <c r="AD43" i="1" s="1"/>
  <c r="U43" i="1"/>
  <c r="V43" i="1" s="1"/>
  <c r="W43" i="1" s="1"/>
  <c r="I43" i="1"/>
  <c r="H43" i="1"/>
  <c r="AX42" i="1"/>
  <c r="BF42" i="1" s="1"/>
  <c r="AB42" i="1"/>
  <c r="AC42" i="1" s="1"/>
  <c r="AD42" i="1" s="1"/>
  <c r="U42" i="1"/>
  <c r="V42" i="1" s="1"/>
  <c r="W42" i="1" s="1"/>
  <c r="I42" i="1"/>
  <c r="H42" i="1"/>
  <c r="AX41" i="1"/>
  <c r="BF41" i="1" s="1"/>
  <c r="AB41" i="1"/>
  <c r="AC41" i="1" s="1"/>
  <c r="AD41" i="1" s="1"/>
  <c r="U41" i="1"/>
  <c r="V41" i="1" s="1"/>
  <c r="W41" i="1" s="1"/>
  <c r="I41" i="1"/>
  <c r="H41" i="1"/>
  <c r="AX40" i="1"/>
  <c r="BF40" i="1" s="1"/>
  <c r="AB40" i="1"/>
  <c r="AC40" i="1" s="1"/>
  <c r="AD40" i="1" s="1"/>
  <c r="U40" i="1"/>
  <c r="V40" i="1" s="1"/>
  <c r="W40" i="1" s="1"/>
  <c r="I40" i="1"/>
  <c r="H40" i="1"/>
  <c r="AX39" i="1"/>
  <c r="BD39" i="1" s="1"/>
  <c r="AB39" i="1"/>
  <c r="AC39" i="1" s="1"/>
  <c r="AD39" i="1" s="1"/>
  <c r="U39" i="1"/>
  <c r="V39" i="1" s="1"/>
  <c r="W39" i="1" s="1"/>
  <c r="I39" i="1"/>
  <c r="H39" i="1"/>
  <c r="AX38" i="1"/>
  <c r="BD38" i="1" s="1"/>
  <c r="AB38" i="1"/>
  <c r="AC38" i="1" s="1"/>
  <c r="AD38" i="1" s="1"/>
  <c r="U38" i="1"/>
  <c r="V38" i="1" s="1"/>
  <c r="W38" i="1" s="1"/>
  <c r="I38" i="1"/>
  <c r="H38" i="1"/>
  <c r="B38" i="1"/>
  <c r="C38" i="1" s="1"/>
  <c r="D38" i="1" s="1"/>
  <c r="BD194" i="1" l="1"/>
  <c r="BF199" i="1"/>
  <c r="BF197" i="1"/>
  <c r="BD200" i="1"/>
  <c r="R45" i="1"/>
  <c r="L45" i="1"/>
  <c r="M45" i="1" s="1"/>
  <c r="Y38" i="1"/>
  <c r="R38" i="1"/>
  <c r="L38" i="1"/>
  <c r="M38" i="1" s="1"/>
  <c r="BA46" i="1"/>
  <c r="R46" i="1"/>
  <c r="L46" i="1"/>
  <c r="M46" i="1" s="1"/>
  <c r="R43" i="1"/>
  <c r="L43" i="1"/>
  <c r="M43" i="1" s="1"/>
  <c r="AY40" i="1"/>
  <c r="R40" i="1"/>
  <c r="L40" i="1"/>
  <c r="M40" i="1" s="1"/>
  <c r="AY48" i="1"/>
  <c r="R48" i="1"/>
  <c r="L48" i="1"/>
  <c r="M48" i="1" s="1"/>
  <c r="AY42" i="1"/>
  <c r="R42" i="1"/>
  <c r="L42" i="1"/>
  <c r="M42" i="1" s="1"/>
  <c r="R39" i="1"/>
  <c r="L39" i="1"/>
  <c r="M39" i="1" s="1"/>
  <c r="R47" i="1"/>
  <c r="L47" i="1"/>
  <c r="M47" i="1" s="1"/>
  <c r="BA44" i="1"/>
  <c r="R44" i="1"/>
  <c r="L44" i="1"/>
  <c r="M44" i="1" s="1"/>
  <c r="R41" i="1"/>
  <c r="L41" i="1"/>
  <c r="M41" i="1" s="1"/>
  <c r="C115" i="1"/>
  <c r="D115" i="1" s="1"/>
  <c r="E115" i="1" s="1"/>
  <c r="C130" i="1"/>
  <c r="D130" i="1" s="1"/>
  <c r="E130" i="1" s="1"/>
  <c r="B132" i="1"/>
  <c r="D156" i="1"/>
  <c r="E156" i="1" s="1"/>
  <c r="C157" i="1"/>
  <c r="B221" i="1"/>
  <c r="C241" i="1"/>
  <c r="D241" i="1" s="1"/>
  <c r="E241" i="1" s="1"/>
  <c r="B242" i="1"/>
  <c r="C219" i="1"/>
  <c r="D219" i="1" s="1"/>
  <c r="E219" i="1" s="1"/>
  <c r="B66" i="1"/>
  <c r="B67" i="1" s="1"/>
  <c r="BC67" i="1"/>
  <c r="BE67" i="1" s="1"/>
  <c r="BC65" i="1"/>
  <c r="BG65" i="1" s="1"/>
  <c r="BC66" i="1"/>
  <c r="BB66" i="1" s="1"/>
  <c r="N66" i="1"/>
  <c r="N65" i="1"/>
  <c r="N67" i="1"/>
  <c r="N64" i="1"/>
  <c r="BC64" i="1"/>
  <c r="B196" i="1"/>
  <c r="B197" i="1" s="1"/>
  <c r="BC218" i="1"/>
  <c r="BB218" i="1" s="1"/>
  <c r="BC202" i="1"/>
  <c r="BB202" i="1" s="1"/>
  <c r="BC198" i="1"/>
  <c r="BB198" i="1" s="1"/>
  <c r="BC244" i="1"/>
  <c r="BG244" i="1" s="1"/>
  <c r="BC223" i="1"/>
  <c r="BB223" i="1" s="1"/>
  <c r="BC243" i="1"/>
  <c r="BG243" i="1" s="1"/>
  <c r="BC247" i="1"/>
  <c r="BE247" i="1" s="1"/>
  <c r="BC240" i="1"/>
  <c r="BE240" i="1" s="1"/>
  <c r="BC197" i="1"/>
  <c r="BB197" i="1" s="1"/>
  <c r="N224" i="1"/>
  <c r="N223" i="1"/>
  <c r="BC224" i="1"/>
  <c r="BC245" i="1"/>
  <c r="BG245" i="1" s="1"/>
  <c r="BC248" i="1"/>
  <c r="BE248" i="1" s="1"/>
  <c r="N246" i="1"/>
  <c r="N248" i="1"/>
  <c r="N247" i="1"/>
  <c r="BC246" i="1"/>
  <c r="N244" i="1"/>
  <c r="N245" i="1"/>
  <c r="N243" i="1"/>
  <c r="N241" i="1"/>
  <c r="N242" i="1"/>
  <c r="BC241" i="1"/>
  <c r="BC242" i="1"/>
  <c r="N240" i="1"/>
  <c r="BC194" i="1"/>
  <c r="BB194" i="1" s="1"/>
  <c r="BC199" i="1"/>
  <c r="BB199" i="1" s="1"/>
  <c r="BC196" i="1"/>
  <c r="BE196" i="1" s="1"/>
  <c r="BC221" i="1"/>
  <c r="BB221" i="1" s="1"/>
  <c r="N222" i="1"/>
  <c r="N220" i="1"/>
  <c r="N219" i="1"/>
  <c r="N221" i="1"/>
  <c r="BC220" i="1"/>
  <c r="N218" i="1"/>
  <c r="BC219" i="1"/>
  <c r="BC222" i="1"/>
  <c r="BC203" i="1"/>
  <c r="BB203" i="1" s="1"/>
  <c r="N201" i="1"/>
  <c r="N202" i="1"/>
  <c r="N203" i="1"/>
  <c r="BC201" i="1"/>
  <c r="N197" i="1"/>
  <c r="N194" i="1"/>
  <c r="N200" i="1"/>
  <c r="N196" i="1"/>
  <c r="N195" i="1"/>
  <c r="N198" i="1"/>
  <c r="BC195" i="1"/>
  <c r="BC200" i="1"/>
  <c r="N199" i="1"/>
  <c r="BC52" i="1"/>
  <c r="BB52" i="1" s="1"/>
  <c r="BC57" i="1"/>
  <c r="BG57" i="1" s="1"/>
  <c r="BC50" i="1"/>
  <c r="BE50" i="1" s="1"/>
  <c r="BC51" i="1"/>
  <c r="BE51" i="1" s="1"/>
  <c r="BC54" i="1"/>
  <c r="BB54" i="1" s="1"/>
  <c r="BC53" i="1"/>
  <c r="BG53" i="1" s="1"/>
  <c r="BC55" i="1"/>
  <c r="BC56" i="1"/>
  <c r="BE56" i="1" s="1"/>
  <c r="BC49" i="1"/>
  <c r="BG49" i="1" s="1"/>
  <c r="N50" i="1"/>
  <c r="BF45" i="1"/>
  <c r="BF44" i="1"/>
  <c r="BF43" i="1"/>
  <c r="Y40" i="1"/>
  <c r="B39" i="1"/>
  <c r="C39" i="1" s="1"/>
  <c r="D39" i="1" s="1"/>
  <c r="E39" i="1" s="1"/>
  <c r="BA40" i="1"/>
  <c r="AY38" i="1"/>
  <c r="BA38" i="1"/>
  <c r="AY46" i="1"/>
  <c r="Y47" i="1"/>
  <c r="BD46" i="1"/>
  <c r="BF38" i="1"/>
  <c r="BF39" i="1"/>
  <c r="BF47" i="1"/>
  <c r="Y43" i="1"/>
  <c r="BD40" i="1"/>
  <c r="BD41" i="1"/>
  <c r="BD42" i="1"/>
  <c r="Y44" i="1"/>
  <c r="AY43" i="1"/>
  <c r="Y46" i="1"/>
  <c r="BA42" i="1"/>
  <c r="Y42" i="1"/>
  <c r="AY44" i="1"/>
  <c r="Y45" i="1"/>
  <c r="AY47" i="1"/>
  <c r="Y48" i="1"/>
  <c r="AY45" i="1"/>
  <c r="AF39" i="1"/>
  <c r="AF41" i="1"/>
  <c r="AF43" i="1"/>
  <c r="AF45" i="1"/>
  <c r="BA48" i="1"/>
  <c r="AW39" i="1"/>
  <c r="AW41" i="1"/>
  <c r="AW45" i="1"/>
  <c r="AW47" i="1"/>
  <c r="AF47" i="1"/>
  <c r="E38" i="1"/>
  <c r="AW43" i="1"/>
  <c r="Y39" i="1"/>
  <c r="AY39" i="1"/>
  <c r="Y41" i="1"/>
  <c r="AY41" i="1"/>
  <c r="BD48" i="1"/>
  <c r="AF40" i="1"/>
  <c r="AF42" i="1"/>
  <c r="AF48" i="1"/>
  <c r="BA39" i="1"/>
  <c r="BA43" i="1"/>
  <c r="AF46" i="1"/>
  <c r="AW40" i="1"/>
  <c r="AW42" i="1"/>
  <c r="AW44" i="1"/>
  <c r="AW46" i="1"/>
  <c r="AW48" i="1"/>
  <c r="AF38" i="1"/>
  <c r="BA41" i="1"/>
  <c r="AF44" i="1"/>
  <c r="BA45" i="1"/>
  <c r="BA47" i="1"/>
  <c r="AW38" i="1"/>
  <c r="B22" i="1"/>
  <c r="C116" i="1" l="1"/>
  <c r="D116" i="1" s="1"/>
  <c r="E116" i="1" s="1"/>
  <c r="C131" i="1"/>
  <c r="D131" i="1" s="1"/>
  <c r="E131" i="1" s="1"/>
  <c r="B133" i="1"/>
  <c r="D157" i="1"/>
  <c r="E157" i="1" s="1"/>
  <c r="C158" i="1"/>
  <c r="B243" i="1"/>
  <c r="B244" i="1" s="1"/>
  <c r="B245" i="1" s="1"/>
  <c r="B246" i="1" s="1"/>
  <c r="B247" i="1" s="1"/>
  <c r="B248" i="1" s="1"/>
  <c r="B249" i="1" s="1"/>
  <c r="C242" i="1"/>
  <c r="C220" i="1"/>
  <c r="C221" i="1" s="1"/>
  <c r="B222" i="1"/>
  <c r="BB240" i="1"/>
  <c r="C196" i="1"/>
  <c r="D196" i="1" s="1"/>
  <c r="E196" i="1" s="1"/>
  <c r="C66" i="1"/>
  <c r="D66" i="1" s="1"/>
  <c r="E66" i="1" s="1"/>
  <c r="BB67" i="1"/>
  <c r="BG67" i="1"/>
  <c r="BB65" i="1"/>
  <c r="BE65" i="1"/>
  <c r="BE198" i="1"/>
  <c r="BE66" i="1"/>
  <c r="BG66" i="1"/>
  <c r="BE202" i="1"/>
  <c r="BG240" i="1"/>
  <c r="BB64" i="1"/>
  <c r="BG64" i="1"/>
  <c r="BE64" i="1"/>
  <c r="BG198" i="1"/>
  <c r="BE218" i="1"/>
  <c r="BG218" i="1"/>
  <c r="BG247" i="1"/>
  <c r="BG202" i="1"/>
  <c r="BG196" i="1"/>
  <c r="BE197" i="1"/>
  <c r="BE203" i="1"/>
  <c r="BE244" i="1"/>
  <c r="BE223" i="1"/>
  <c r="BB244" i="1"/>
  <c r="BG223" i="1"/>
  <c r="BB196" i="1"/>
  <c r="BG203" i="1"/>
  <c r="BB247" i="1"/>
  <c r="BB243" i="1"/>
  <c r="BE243" i="1"/>
  <c r="BG197" i="1"/>
  <c r="BG199" i="1"/>
  <c r="BG194" i="1"/>
  <c r="BE194" i="1"/>
  <c r="BE199" i="1"/>
  <c r="BE245" i="1"/>
  <c r="BG224" i="1"/>
  <c r="BE224" i="1"/>
  <c r="BB224" i="1"/>
  <c r="BB248" i="1"/>
  <c r="BG248" i="1"/>
  <c r="BB245" i="1"/>
  <c r="BG246" i="1"/>
  <c r="BB246" i="1"/>
  <c r="BE246" i="1"/>
  <c r="BG241" i="1"/>
  <c r="BE241" i="1"/>
  <c r="BB241" i="1"/>
  <c r="BG242" i="1"/>
  <c r="BE242" i="1"/>
  <c r="BB242" i="1"/>
  <c r="BE221" i="1"/>
  <c r="BG221" i="1"/>
  <c r="BG222" i="1"/>
  <c r="BE222" i="1"/>
  <c r="BB222" i="1"/>
  <c r="BB220" i="1"/>
  <c r="BE220" i="1"/>
  <c r="BG220" i="1"/>
  <c r="BB219" i="1"/>
  <c r="BE219" i="1"/>
  <c r="BG219" i="1"/>
  <c r="B198" i="1"/>
  <c r="BG201" i="1"/>
  <c r="BE201" i="1"/>
  <c r="BB201" i="1"/>
  <c r="BG200" i="1"/>
  <c r="BE200" i="1"/>
  <c r="BB200" i="1"/>
  <c r="BB195" i="1"/>
  <c r="BG195" i="1"/>
  <c r="BE195" i="1"/>
  <c r="BB50" i="1"/>
  <c r="BE54" i="1"/>
  <c r="BG54" i="1"/>
  <c r="BE52" i="1"/>
  <c r="BG52" i="1"/>
  <c r="BG50" i="1"/>
  <c r="BB57" i="1"/>
  <c r="BE57" i="1"/>
  <c r="BE49" i="1"/>
  <c r="BB53" i="1"/>
  <c r="BE53" i="1"/>
  <c r="BG51" i="1"/>
  <c r="BB49" i="1"/>
  <c r="B40" i="1"/>
  <c r="C40" i="1" s="1"/>
  <c r="D40" i="1" s="1"/>
  <c r="E40" i="1" s="1"/>
  <c r="BC40" i="1"/>
  <c r="BG40" i="1" s="1"/>
  <c r="BB51" i="1"/>
  <c r="BG56" i="1"/>
  <c r="BB56" i="1"/>
  <c r="BB55" i="1"/>
  <c r="BG55" i="1"/>
  <c r="BE55" i="1"/>
  <c r="BC48" i="1"/>
  <c r="BG48" i="1" s="1"/>
  <c r="BC38" i="1"/>
  <c r="BB38" i="1" s="1"/>
  <c r="BC46" i="1"/>
  <c r="BG46" i="1" s="1"/>
  <c r="BC44" i="1"/>
  <c r="BG44" i="1" s="1"/>
  <c r="BC47" i="1"/>
  <c r="BB47" i="1" s="1"/>
  <c r="BC42" i="1"/>
  <c r="BG42" i="1" s="1"/>
  <c r="BC43" i="1"/>
  <c r="BE43" i="1" s="1"/>
  <c r="BC41" i="1"/>
  <c r="BE41" i="1" s="1"/>
  <c r="BC39" i="1"/>
  <c r="BB39" i="1" s="1"/>
  <c r="BC45" i="1"/>
  <c r="BG45" i="1" s="1"/>
  <c r="N48" i="1"/>
  <c r="N39" i="1"/>
  <c r="N40" i="1"/>
  <c r="N47" i="1"/>
  <c r="N45" i="1"/>
  <c r="N41" i="1"/>
  <c r="N38" i="1"/>
  <c r="N46" i="1"/>
  <c r="N42" i="1"/>
  <c r="N43" i="1"/>
  <c r="N44" i="1"/>
  <c r="C22" i="1"/>
  <c r="D22" i="1" s="1"/>
  <c r="B23" i="1"/>
  <c r="C117" i="1" l="1"/>
  <c r="D117" i="1" s="1"/>
  <c r="E117" i="1" s="1"/>
  <c r="C132" i="1"/>
  <c r="D132" i="1" s="1"/>
  <c r="E132" i="1" s="1"/>
  <c r="B134" i="1"/>
  <c r="C159" i="1"/>
  <c r="D158" i="1"/>
  <c r="E158" i="1" s="1"/>
  <c r="B250" i="1"/>
  <c r="C243" i="1"/>
  <c r="C244" i="1" s="1"/>
  <c r="C245" i="1" s="1"/>
  <c r="C246" i="1" s="1"/>
  <c r="C247" i="1" s="1"/>
  <c r="C248" i="1" s="1"/>
  <c r="C249" i="1" s="1"/>
  <c r="D249" i="1" s="1"/>
  <c r="E249" i="1" s="1"/>
  <c r="B223" i="1"/>
  <c r="B224" i="1" s="1"/>
  <c r="B225" i="1" s="1"/>
  <c r="C222" i="1"/>
  <c r="C197" i="1"/>
  <c r="D197" i="1" s="1"/>
  <c r="E197" i="1" s="1"/>
  <c r="C67" i="1"/>
  <c r="D67" i="1" s="1"/>
  <c r="E67" i="1" s="1"/>
  <c r="D220" i="1"/>
  <c r="E220" i="1" s="1"/>
  <c r="B41" i="1"/>
  <c r="C41" i="1" s="1"/>
  <c r="D41" i="1" s="1"/>
  <c r="E41" i="1" s="1"/>
  <c r="B199" i="1"/>
  <c r="BE40" i="1"/>
  <c r="BB40" i="1"/>
  <c r="BE38" i="1"/>
  <c r="BG38" i="1"/>
  <c r="BB48" i="1"/>
  <c r="BE48" i="1"/>
  <c r="BB44" i="1"/>
  <c r="BE44" i="1"/>
  <c r="BB46" i="1"/>
  <c r="BG47" i="1"/>
  <c r="BE42" i="1"/>
  <c r="BE46" i="1"/>
  <c r="BG43" i="1"/>
  <c r="BB43" i="1"/>
  <c r="BB42" i="1"/>
  <c r="BE39" i="1"/>
  <c r="BE47" i="1"/>
  <c r="BB45" i="1"/>
  <c r="BE45" i="1"/>
  <c r="BG39" i="1"/>
  <c r="BG41" i="1"/>
  <c r="BB41" i="1"/>
  <c r="B24" i="1"/>
  <c r="C23" i="1"/>
  <c r="D23" i="1" s="1"/>
  <c r="C118" i="1" l="1"/>
  <c r="D118" i="1" s="1"/>
  <c r="E118" i="1" s="1"/>
  <c r="C133" i="1"/>
  <c r="D133" i="1" s="1"/>
  <c r="E133" i="1" s="1"/>
  <c r="B135" i="1"/>
  <c r="C160" i="1"/>
  <c r="D159" i="1"/>
  <c r="E159" i="1" s="1"/>
  <c r="C250" i="1"/>
  <c r="D250" i="1" s="1"/>
  <c r="E250" i="1" s="1"/>
  <c r="B251" i="1"/>
  <c r="B226" i="1"/>
  <c r="C223" i="1"/>
  <c r="C224" i="1" s="1"/>
  <c r="C225" i="1" s="1"/>
  <c r="D225" i="1" s="1"/>
  <c r="E225" i="1" s="1"/>
  <c r="C198" i="1"/>
  <c r="D198" i="1" s="1"/>
  <c r="E198" i="1" s="1"/>
  <c r="B42" i="1"/>
  <c r="B43" i="1" s="1"/>
  <c r="D242" i="1"/>
  <c r="E242" i="1" s="1"/>
  <c r="B200" i="1"/>
  <c r="B25" i="1"/>
  <c r="C24" i="1"/>
  <c r="D24" i="1" s="1"/>
  <c r="C134" i="1" l="1"/>
  <c r="D134" i="1" s="1"/>
  <c r="E134" i="1" s="1"/>
  <c r="B136" i="1"/>
  <c r="D160" i="1"/>
  <c r="E160" i="1" s="1"/>
  <c r="C161" i="1"/>
  <c r="C251" i="1"/>
  <c r="D251" i="1" s="1"/>
  <c r="E251" i="1" s="1"/>
  <c r="B252" i="1"/>
  <c r="C226" i="1"/>
  <c r="D226" i="1" s="1"/>
  <c r="E226" i="1" s="1"/>
  <c r="B227" i="1"/>
  <c r="C199" i="1"/>
  <c r="D199" i="1" s="1"/>
  <c r="E199" i="1" s="1"/>
  <c r="D221" i="1"/>
  <c r="E221" i="1" s="1"/>
  <c r="C42" i="1"/>
  <c r="D42" i="1" s="1"/>
  <c r="E42" i="1" s="1"/>
  <c r="B201" i="1"/>
  <c r="B44" i="1"/>
  <c r="C25" i="1"/>
  <c r="D25" i="1" s="1"/>
  <c r="B26" i="1"/>
  <c r="C135" i="1" l="1"/>
  <c r="D135" i="1" s="1"/>
  <c r="E135" i="1" s="1"/>
  <c r="B137" i="1"/>
  <c r="C162" i="1"/>
  <c r="D161" i="1"/>
  <c r="E161" i="1" s="1"/>
  <c r="B253" i="1"/>
  <c r="C252" i="1"/>
  <c r="D252" i="1" s="1"/>
  <c r="E252" i="1" s="1"/>
  <c r="B228" i="1"/>
  <c r="C227" i="1"/>
  <c r="D227" i="1" s="1"/>
  <c r="E227" i="1" s="1"/>
  <c r="C200" i="1"/>
  <c r="D200" i="1" s="1"/>
  <c r="E200" i="1" s="1"/>
  <c r="D222" i="1"/>
  <c r="E222" i="1" s="1"/>
  <c r="C43" i="1"/>
  <c r="D43" i="1" s="1"/>
  <c r="E43" i="1" s="1"/>
  <c r="D243" i="1"/>
  <c r="E243" i="1" s="1"/>
  <c r="B202" i="1"/>
  <c r="B45" i="1"/>
  <c r="C26" i="1"/>
  <c r="D26" i="1" s="1"/>
  <c r="B27" i="1"/>
  <c r="C136" i="1" l="1"/>
  <c r="D136" i="1" s="1"/>
  <c r="E136" i="1" s="1"/>
  <c r="B138" i="1"/>
  <c r="D162" i="1"/>
  <c r="E162" i="1" s="1"/>
  <c r="C163" i="1"/>
  <c r="C253" i="1"/>
  <c r="D253" i="1" s="1"/>
  <c r="E253" i="1" s="1"/>
  <c r="B254" i="1"/>
  <c r="B229" i="1"/>
  <c r="C228" i="1"/>
  <c r="D228" i="1" s="1"/>
  <c r="E228" i="1" s="1"/>
  <c r="C201" i="1"/>
  <c r="D201" i="1" s="1"/>
  <c r="E201" i="1" s="1"/>
  <c r="D223" i="1"/>
  <c r="E223" i="1" s="1"/>
  <c r="C44" i="1"/>
  <c r="D44" i="1" s="1"/>
  <c r="E44" i="1" s="1"/>
  <c r="B203" i="1"/>
  <c r="B204" i="1" s="1"/>
  <c r="B46" i="1"/>
  <c r="B28" i="1"/>
  <c r="C27" i="1"/>
  <c r="D27" i="1" s="1"/>
  <c r="B205" i="1" l="1"/>
  <c r="C137" i="1"/>
  <c r="D137" i="1" s="1"/>
  <c r="E137" i="1" s="1"/>
  <c r="B139" i="1"/>
  <c r="D163" i="1"/>
  <c r="E163" i="1" s="1"/>
  <c r="C164" i="1"/>
  <c r="C254" i="1"/>
  <c r="D254" i="1" s="1"/>
  <c r="E254" i="1" s="1"/>
  <c r="B255" i="1"/>
  <c r="C229" i="1"/>
  <c r="D229" i="1" s="1"/>
  <c r="E229" i="1" s="1"/>
  <c r="B230" i="1"/>
  <c r="C202" i="1"/>
  <c r="D202" i="1" s="1"/>
  <c r="E202" i="1" s="1"/>
  <c r="D224" i="1"/>
  <c r="E224" i="1" s="1"/>
  <c r="C45" i="1"/>
  <c r="D45" i="1" s="1"/>
  <c r="E45" i="1" s="1"/>
  <c r="D244" i="1"/>
  <c r="E244" i="1" s="1"/>
  <c r="B47" i="1"/>
  <c r="B29" i="1"/>
  <c r="C28" i="1"/>
  <c r="D28" i="1" s="1"/>
  <c r="C138" i="1" l="1"/>
  <c r="D138" i="1" s="1"/>
  <c r="E138" i="1" s="1"/>
  <c r="B140" i="1"/>
  <c r="D164" i="1"/>
  <c r="E164" i="1" s="1"/>
  <c r="C165" i="1"/>
  <c r="C230" i="1"/>
  <c r="D230" i="1" s="1"/>
  <c r="E230" i="1" s="1"/>
  <c r="C255" i="1"/>
  <c r="D255" i="1" s="1"/>
  <c r="E255" i="1" s="1"/>
  <c r="B256" i="1"/>
  <c r="C203" i="1"/>
  <c r="C46" i="1"/>
  <c r="D46" i="1" s="1"/>
  <c r="E46" i="1" s="1"/>
  <c r="B48" i="1"/>
  <c r="B49" i="1" s="1"/>
  <c r="C29" i="1"/>
  <c r="D29" i="1" s="1"/>
  <c r="B30" i="1"/>
  <c r="D203" i="1" l="1"/>
  <c r="E203" i="1" s="1"/>
  <c r="C204" i="1"/>
  <c r="C139" i="1"/>
  <c r="D139" i="1" s="1"/>
  <c r="E139" i="1" s="1"/>
  <c r="B141" i="1"/>
  <c r="D165" i="1"/>
  <c r="E165" i="1" s="1"/>
  <c r="C166" i="1"/>
  <c r="C256" i="1"/>
  <c r="D256" i="1" s="1"/>
  <c r="E256" i="1" s="1"/>
  <c r="C47" i="1"/>
  <c r="D47" i="1" s="1"/>
  <c r="E47" i="1" s="1"/>
  <c r="D245" i="1"/>
  <c r="E245" i="1" s="1"/>
  <c r="B50" i="1"/>
  <c r="C30" i="1"/>
  <c r="D30" i="1" s="1"/>
  <c r="D204" i="1" l="1"/>
  <c r="E204" i="1" s="1"/>
  <c r="C205" i="1"/>
  <c r="D205" i="1" s="1"/>
  <c r="E205" i="1" s="1"/>
  <c r="C140" i="1"/>
  <c r="D140" i="1" s="1"/>
  <c r="E140" i="1" s="1"/>
  <c r="B142" i="1"/>
  <c r="C167" i="1"/>
  <c r="D166" i="1"/>
  <c r="E166" i="1" s="1"/>
  <c r="C48" i="1"/>
  <c r="D48" i="1" s="1"/>
  <c r="E48" i="1" s="1"/>
  <c r="D246" i="1"/>
  <c r="E246" i="1" s="1"/>
  <c r="B51" i="1"/>
  <c r="AX30" i="1"/>
  <c r="BF30" i="1" s="1"/>
  <c r="AB30" i="1"/>
  <c r="AC30" i="1" s="1"/>
  <c r="AD30" i="1" s="1"/>
  <c r="U30" i="1"/>
  <c r="V30" i="1" s="1"/>
  <c r="W30" i="1" s="1"/>
  <c r="I30" i="1"/>
  <c r="H30" i="1"/>
  <c r="E30" i="1" s="1"/>
  <c r="AX29" i="1"/>
  <c r="BD29" i="1" s="1"/>
  <c r="AB29" i="1"/>
  <c r="AC29" i="1" s="1"/>
  <c r="AD29" i="1" s="1"/>
  <c r="U29" i="1"/>
  <c r="V29" i="1" s="1"/>
  <c r="W29" i="1" s="1"/>
  <c r="I29" i="1"/>
  <c r="H29" i="1"/>
  <c r="E29" i="1" s="1"/>
  <c r="AX28" i="1"/>
  <c r="BF28" i="1" s="1"/>
  <c r="AB28" i="1"/>
  <c r="AC28" i="1" s="1"/>
  <c r="AD28" i="1" s="1"/>
  <c r="U28" i="1"/>
  <c r="V28" i="1" s="1"/>
  <c r="W28" i="1" s="1"/>
  <c r="I28" i="1"/>
  <c r="H28" i="1"/>
  <c r="E28" i="1" s="1"/>
  <c r="AX27" i="1"/>
  <c r="BD27" i="1" s="1"/>
  <c r="AB27" i="1"/>
  <c r="AC27" i="1" s="1"/>
  <c r="AD27" i="1" s="1"/>
  <c r="U27" i="1"/>
  <c r="V27" i="1" s="1"/>
  <c r="W27" i="1" s="1"/>
  <c r="I27" i="1"/>
  <c r="H27" i="1"/>
  <c r="E27" i="1" s="1"/>
  <c r="AX26" i="1"/>
  <c r="BF26" i="1" s="1"/>
  <c r="AB26" i="1"/>
  <c r="AC26" i="1" s="1"/>
  <c r="AD26" i="1" s="1"/>
  <c r="U26" i="1"/>
  <c r="V26" i="1" s="1"/>
  <c r="W26" i="1" s="1"/>
  <c r="I26" i="1"/>
  <c r="H26" i="1"/>
  <c r="E26" i="1" s="1"/>
  <c r="AX25" i="1"/>
  <c r="BF25" i="1" s="1"/>
  <c r="AB25" i="1"/>
  <c r="AC25" i="1" s="1"/>
  <c r="AD25" i="1" s="1"/>
  <c r="U25" i="1"/>
  <c r="V25" i="1" s="1"/>
  <c r="W25" i="1" s="1"/>
  <c r="I25" i="1"/>
  <c r="H25" i="1"/>
  <c r="E25" i="1" s="1"/>
  <c r="AX24" i="1"/>
  <c r="BF24" i="1" s="1"/>
  <c r="AB24" i="1"/>
  <c r="AC24" i="1" s="1"/>
  <c r="AD24" i="1" s="1"/>
  <c r="U24" i="1"/>
  <c r="V24" i="1" s="1"/>
  <c r="W24" i="1" s="1"/>
  <c r="I24" i="1"/>
  <c r="H24" i="1"/>
  <c r="E24" i="1" s="1"/>
  <c r="AX23" i="1"/>
  <c r="BF23" i="1" s="1"/>
  <c r="AB23" i="1"/>
  <c r="AC23" i="1" s="1"/>
  <c r="AD23" i="1" s="1"/>
  <c r="U23" i="1"/>
  <c r="V23" i="1" s="1"/>
  <c r="W23" i="1" s="1"/>
  <c r="I23" i="1"/>
  <c r="H23" i="1"/>
  <c r="E23" i="1" s="1"/>
  <c r="AX22" i="1"/>
  <c r="BD22" i="1" s="1"/>
  <c r="AB22" i="1"/>
  <c r="AC22" i="1" s="1"/>
  <c r="AD22" i="1" s="1"/>
  <c r="U22" i="1"/>
  <c r="V22" i="1" s="1"/>
  <c r="W22" i="1" s="1"/>
  <c r="I22" i="1"/>
  <c r="H22" i="1"/>
  <c r="E22" i="1" s="1"/>
  <c r="W579" i="6"/>
  <c r="W580" i="6"/>
  <c r="W570" i="6"/>
  <c r="W571" i="6"/>
  <c r="P308" i="1" s="1"/>
  <c r="Q308" i="1" s="1"/>
  <c r="AL308" i="1" s="1"/>
  <c r="W572" i="6"/>
  <c r="W573" i="6"/>
  <c r="P304" i="1" s="1"/>
  <c r="Q304" i="1" s="1"/>
  <c r="AL304" i="1" s="1"/>
  <c r="W574" i="6"/>
  <c r="P302" i="1" s="1"/>
  <c r="Q302" i="1" s="1"/>
  <c r="AL302" i="1" s="1"/>
  <c r="W575" i="6"/>
  <c r="P305" i="1" s="1"/>
  <c r="Q305" i="1" s="1"/>
  <c r="AL305" i="1" s="1"/>
  <c r="W576" i="6"/>
  <c r="P306" i="1" s="1"/>
  <c r="Q306" i="1" s="1"/>
  <c r="AL306" i="1" s="1"/>
  <c r="W577" i="6"/>
  <c r="P307" i="1" s="1"/>
  <c r="Q307" i="1" s="1"/>
  <c r="AL307" i="1" s="1"/>
  <c r="W578" i="6"/>
  <c r="P309" i="1" s="1"/>
  <c r="Q309" i="1" s="1"/>
  <c r="AL309" i="1" s="1"/>
  <c r="P303" i="1" l="1"/>
  <c r="Q303" i="1" s="1"/>
  <c r="AY29" i="1"/>
  <c r="R29" i="1"/>
  <c r="L29" i="1"/>
  <c r="M29" i="1" s="1"/>
  <c r="AY23" i="1"/>
  <c r="R23" i="1"/>
  <c r="L23" i="1"/>
  <c r="M23" i="1" s="1"/>
  <c r="R28" i="1"/>
  <c r="L28" i="1"/>
  <c r="M28" i="1" s="1"/>
  <c r="AY25" i="1"/>
  <c r="R25" i="1"/>
  <c r="L25" i="1"/>
  <c r="M25" i="1" s="1"/>
  <c r="R22" i="1"/>
  <c r="L22" i="1"/>
  <c r="M22" i="1" s="1"/>
  <c r="AY27" i="1"/>
  <c r="R27" i="1"/>
  <c r="L27" i="1"/>
  <c r="M27" i="1" s="1"/>
  <c r="R30" i="1"/>
  <c r="L30" i="1"/>
  <c r="M30" i="1" s="1"/>
  <c r="R24" i="1"/>
  <c r="L24" i="1"/>
  <c r="M24" i="1" s="1"/>
  <c r="R26" i="1"/>
  <c r="L26" i="1"/>
  <c r="M26" i="1" s="1"/>
  <c r="C141" i="1"/>
  <c r="D141" i="1" s="1"/>
  <c r="E141" i="1" s="1"/>
  <c r="AE306" i="1"/>
  <c r="X306" i="1"/>
  <c r="X307" i="1"/>
  <c r="AE307" i="1"/>
  <c r="AE304" i="1"/>
  <c r="X304" i="1"/>
  <c r="AE302" i="1"/>
  <c r="X302" i="1"/>
  <c r="AE305" i="1"/>
  <c r="X305" i="1"/>
  <c r="X308" i="1"/>
  <c r="AE308" i="1"/>
  <c r="X309" i="1"/>
  <c r="AE309" i="1"/>
  <c r="C168" i="1"/>
  <c r="D168" i="1" s="1"/>
  <c r="E168" i="1" s="1"/>
  <c r="D167" i="1"/>
  <c r="E167" i="1" s="1"/>
  <c r="C49" i="1"/>
  <c r="D49" i="1" s="1"/>
  <c r="E49" i="1" s="1"/>
  <c r="D247" i="1"/>
  <c r="E247" i="1" s="1"/>
  <c r="B52" i="1"/>
  <c r="BD26" i="1"/>
  <c r="BF27" i="1"/>
  <c r="BD30" i="1"/>
  <c r="BD28" i="1"/>
  <c r="BF29" i="1"/>
  <c r="BD25" i="1"/>
  <c r="BD23" i="1"/>
  <c r="BD24" i="1"/>
  <c r="BF22" i="1"/>
  <c r="Y23" i="1"/>
  <c r="Y27" i="1"/>
  <c r="BA23" i="1"/>
  <c r="BA25" i="1"/>
  <c r="Y29" i="1"/>
  <c r="Y30" i="1"/>
  <c r="Y25" i="1"/>
  <c r="AY30" i="1"/>
  <c r="AF24" i="1"/>
  <c r="AF26" i="1"/>
  <c r="BA27" i="1"/>
  <c r="AF28" i="1"/>
  <c r="BA29" i="1"/>
  <c r="AF30" i="1"/>
  <c r="AW22" i="1"/>
  <c r="AW24" i="1"/>
  <c r="AW26" i="1"/>
  <c r="AW28" i="1"/>
  <c r="AW30" i="1"/>
  <c r="Y22" i="1"/>
  <c r="AY22" i="1"/>
  <c r="Y26" i="1"/>
  <c r="AY26" i="1"/>
  <c r="Y28" i="1"/>
  <c r="AY28" i="1"/>
  <c r="AF22" i="1"/>
  <c r="BA22" i="1"/>
  <c r="AF25" i="1"/>
  <c r="BA26" i="1"/>
  <c r="Y24" i="1"/>
  <c r="AY24" i="1"/>
  <c r="AF23" i="1"/>
  <c r="BA24" i="1"/>
  <c r="BA28" i="1"/>
  <c r="BA30" i="1"/>
  <c r="AW23" i="1"/>
  <c r="AW25" i="1"/>
  <c r="AW27" i="1"/>
  <c r="AW29" i="1"/>
  <c r="AF27" i="1"/>
  <c r="AF29" i="1"/>
  <c r="AE303" i="1" l="1"/>
  <c r="AL303" i="1"/>
  <c r="C142" i="1"/>
  <c r="D142" i="1" s="1"/>
  <c r="E142" i="1" s="1"/>
  <c r="X303" i="1"/>
  <c r="C50" i="1"/>
  <c r="D50" i="1" s="1"/>
  <c r="E50" i="1" s="1"/>
  <c r="D248" i="1"/>
  <c r="E248" i="1" s="1"/>
  <c r="B53" i="1"/>
  <c r="BC23" i="1"/>
  <c r="BG23" i="1" s="1"/>
  <c r="BC25" i="1"/>
  <c r="BE25" i="1" s="1"/>
  <c r="BC27" i="1"/>
  <c r="BG27" i="1" s="1"/>
  <c r="BC30" i="1"/>
  <c r="BG30" i="1" s="1"/>
  <c r="BC26" i="1"/>
  <c r="BB26" i="1" s="1"/>
  <c r="BC29" i="1"/>
  <c r="BG29" i="1" s="1"/>
  <c r="N26" i="1"/>
  <c r="N23" i="1"/>
  <c r="N30" i="1"/>
  <c r="N29" i="1"/>
  <c r="N22" i="1"/>
  <c r="N27" i="1"/>
  <c r="N25" i="1"/>
  <c r="BC24" i="1"/>
  <c r="BC28" i="1"/>
  <c r="N24" i="1"/>
  <c r="N28" i="1"/>
  <c r="BC22" i="1"/>
  <c r="C51" i="1" l="1"/>
  <c r="D51" i="1" s="1"/>
  <c r="E51" i="1" s="1"/>
  <c r="B54" i="1"/>
  <c r="BE23" i="1"/>
  <c r="BB23" i="1"/>
  <c r="BB30" i="1"/>
  <c r="BG25" i="1"/>
  <c r="BB25" i="1"/>
  <c r="BE26" i="1"/>
  <c r="BE30" i="1"/>
  <c r="BE27" i="1"/>
  <c r="BB27" i="1"/>
  <c r="BG26" i="1"/>
  <c r="BB29" i="1"/>
  <c r="BE29" i="1"/>
  <c r="BB28" i="1"/>
  <c r="BG28" i="1"/>
  <c r="BE28" i="1"/>
  <c r="BB24" i="1"/>
  <c r="BG24" i="1"/>
  <c r="BE24" i="1"/>
  <c r="BB22" i="1"/>
  <c r="BE22" i="1"/>
  <c r="BG22" i="1"/>
  <c r="C52" i="1" l="1"/>
  <c r="D52" i="1" s="1"/>
  <c r="E52" i="1" s="1"/>
  <c r="B55" i="1"/>
  <c r="W4" i="6"/>
  <c r="W5" i="6"/>
  <c r="P13" i="1" s="1"/>
  <c r="W6" i="6"/>
  <c r="W7" i="6"/>
  <c r="P6" i="1" s="1"/>
  <c r="W8" i="6"/>
  <c r="W9" i="6"/>
  <c r="W10" i="6"/>
  <c r="W11" i="6"/>
  <c r="W12" i="6"/>
  <c r="W13" i="6"/>
  <c r="W14" i="6"/>
  <c r="W15" i="6"/>
  <c r="P19" i="1" s="1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P49" i="1" s="1"/>
  <c r="Q49" i="1" s="1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P40" i="1" s="1"/>
  <c r="Q40" i="1" s="1"/>
  <c r="W96" i="6"/>
  <c r="W97" i="6"/>
  <c r="W98" i="6"/>
  <c r="W99" i="6"/>
  <c r="W100" i="6"/>
  <c r="W101" i="6"/>
  <c r="W102" i="6"/>
  <c r="P47" i="1" s="1"/>
  <c r="Q47" i="1" s="1"/>
  <c r="W103" i="6"/>
  <c r="P48" i="1" s="1"/>
  <c r="Q48" i="1" s="1"/>
  <c r="W113" i="6"/>
  <c r="P32" i="1" s="1"/>
  <c r="Q32" i="1" s="1"/>
  <c r="W114" i="6"/>
  <c r="P33" i="1" s="1"/>
  <c r="Q33" i="1" s="1"/>
  <c r="W115" i="6"/>
  <c r="W116" i="6"/>
  <c r="W117" i="6"/>
  <c r="W118" i="6"/>
  <c r="W119" i="6"/>
  <c r="W120" i="6"/>
  <c r="P35" i="1" s="1"/>
  <c r="Q35" i="1" s="1"/>
  <c r="W121" i="6"/>
  <c r="P36" i="1" s="1"/>
  <c r="Q36" i="1" s="1"/>
  <c r="W122" i="6"/>
  <c r="W123" i="6"/>
  <c r="W124" i="6"/>
  <c r="W125" i="6"/>
  <c r="W126" i="6"/>
  <c r="W127" i="6"/>
  <c r="W128" i="6"/>
  <c r="W129" i="6"/>
  <c r="W130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199" i="6"/>
  <c r="W200" i="6"/>
  <c r="W201" i="6"/>
  <c r="W202" i="6"/>
  <c r="W203" i="6"/>
  <c r="W204" i="6"/>
  <c r="W205" i="6"/>
  <c r="W206" i="6"/>
  <c r="W207" i="6"/>
  <c r="W208" i="6"/>
  <c r="W209" i="6"/>
  <c r="W210" i="6"/>
  <c r="W211" i="6"/>
  <c r="W212" i="6"/>
  <c r="W213" i="6"/>
  <c r="W214" i="6"/>
  <c r="W215" i="6"/>
  <c r="W216" i="6"/>
  <c r="W217" i="6"/>
  <c r="W218" i="6"/>
  <c r="W219" i="6"/>
  <c r="W220" i="6"/>
  <c r="W221" i="6"/>
  <c r="W222" i="6"/>
  <c r="W223" i="6"/>
  <c r="W224" i="6"/>
  <c r="W225" i="6"/>
  <c r="W226" i="6"/>
  <c r="W227" i="6"/>
  <c r="W228" i="6"/>
  <c r="W229" i="6"/>
  <c r="W230" i="6"/>
  <c r="W231" i="6"/>
  <c r="W232" i="6"/>
  <c r="W233" i="6"/>
  <c r="W234" i="6"/>
  <c r="W235" i="6"/>
  <c r="W236" i="6"/>
  <c r="W237" i="6"/>
  <c r="W238" i="6"/>
  <c r="W239" i="6"/>
  <c r="W240" i="6"/>
  <c r="W241" i="6"/>
  <c r="W242" i="6"/>
  <c r="W243" i="6"/>
  <c r="W244" i="6"/>
  <c r="W245" i="6"/>
  <c r="W246" i="6"/>
  <c r="W247" i="6"/>
  <c r="W248" i="6"/>
  <c r="W249" i="6"/>
  <c r="W250" i="6"/>
  <c r="W251" i="6"/>
  <c r="W252" i="6"/>
  <c r="W253" i="6"/>
  <c r="W254" i="6"/>
  <c r="W255" i="6"/>
  <c r="W256" i="6"/>
  <c r="W257" i="6"/>
  <c r="W258" i="6"/>
  <c r="W259" i="6"/>
  <c r="W260" i="6"/>
  <c r="W261" i="6"/>
  <c r="W262" i="6"/>
  <c r="W263" i="6"/>
  <c r="W264" i="6"/>
  <c r="W265" i="6"/>
  <c r="W266" i="6"/>
  <c r="P241" i="1" s="1"/>
  <c r="Q241" i="1" s="1"/>
  <c r="W267" i="6"/>
  <c r="W268" i="6"/>
  <c r="W269" i="6"/>
  <c r="W270" i="6"/>
  <c r="W271" i="6"/>
  <c r="W272" i="6"/>
  <c r="W273" i="6"/>
  <c r="W274" i="6"/>
  <c r="W275" i="6"/>
  <c r="W276" i="6"/>
  <c r="W277" i="6"/>
  <c r="W278" i="6"/>
  <c r="W279" i="6"/>
  <c r="W280" i="6"/>
  <c r="W281" i="6"/>
  <c r="W282" i="6"/>
  <c r="W283" i="6"/>
  <c r="W284" i="6"/>
  <c r="W285" i="6"/>
  <c r="W286" i="6"/>
  <c r="W287" i="6"/>
  <c r="W288" i="6"/>
  <c r="W289" i="6"/>
  <c r="W290" i="6"/>
  <c r="W291" i="6"/>
  <c r="W292" i="6"/>
  <c r="W293" i="6"/>
  <c r="W294" i="6"/>
  <c r="W295" i="6"/>
  <c r="W296" i="6"/>
  <c r="W297" i="6"/>
  <c r="W298" i="6"/>
  <c r="W299" i="6"/>
  <c r="W300" i="6"/>
  <c r="W301" i="6"/>
  <c r="W302" i="6"/>
  <c r="W303" i="6"/>
  <c r="W304" i="6"/>
  <c r="W305" i="6"/>
  <c r="W306" i="6"/>
  <c r="W307" i="6"/>
  <c r="W308" i="6"/>
  <c r="W309" i="6"/>
  <c r="W310" i="6"/>
  <c r="W311" i="6"/>
  <c r="W312" i="6"/>
  <c r="W313" i="6"/>
  <c r="W314" i="6"/>
  <c r="W315" i="6"/>
  <c r="W316" i="6"/>
  <c r="W317" i="6"/>
  <c r="W318" i="6"/>
  <c r="W319" i="6"/>
  <c r="W320" i="6"/>
  <c r="W321" i="6"/>
  <c r="W322" i="6"/>
  <c r="W323" i="6"/>
  <c r="W324" i="6"/>
  <c r="W325" i="6"/>
  <c r="W326" i="6"/>
  <c r="W327" i="6"/>
  <c r="W328" i="6"/>
  <c r="W329" i="6"/>
  <c r="W330" i="6"/>
  <c r="W331" i="6"/>
  <c r="W332" i="6"/>
  <c r="W333" i="6"/>
  <c r="W334" i="6"/>
  <c r="W335" i="6"/>
  <c r="W336" i="6"/>
  <c r="W337" i="6"/>
  <c r="W338" i="6"/>
  <c r="W339" i="6"/>
  <c r="W340" i="6"/>
  <c r="W341" i="6"/>
  <c r="W342" i="6"/>
  <c r="W343" i="6"/>
  <c r="W344" i="6"/>
  <c r="W345" i="6"/>
  <c r="W346" i="6"/>
  <c r="W347" i="6"/>
  <c r="W348" i="6"/>
  <c r="W349" i="6"/>
  <c r="W350" i="6"/>
  <c r="W351" i="6"/>
  <c r="W352" i="6"/>
  <c r="W353" i="6"/>
  <c r="W354" i="6"/>
  <c r="W355" i="6"/>
  <c r="W356" i="6"/>
  <c r="W357" i="6"/>
  <c r="W358" i="6"/>
  <c r="W359" i="6"/>
  <c r="W360" i="6"/>
  <c r="W361" i="6"/>
  <c r="W362" i="6"/>
  <c r="W363" i="6"/>
  <c r="W364" i="6"/>
  <c r="W365" i="6"/>
  <c r="W366" i="6"/>
  <c r="W367" i="6"/>
  <c r="W368" i="6"/>
  <c r="W369" i="6"/>
  <c r="W370" i="6"/>
  <c r="W371" i="6"/>
  <c r="W372" i="6"/>
  <c r="W373" i="6"/>
  <c r="W374" i="6"/>
  <c r="W375" i="6"/>
  <c r="W376" i="6"/>
  <c r="W377" i="6"/>
  <c r="W378" i="6"/>
  <c r="P150" i="1" s="1"/>
  <c r="Q150" i="1" s="1"/>
  <c r="W379" i="6"/>
  <c r="W380" i="6"/>
  <c r="W381" i="6"/>
  <c r="W382" i="6"/>
  <c r="W383" i="6"/>
  <c r="W384" i="6"/>
  <c r="W385" i="6"/>
  <c r="W386" i="6"/>
  <c r="P158" i="1" s="1"/>
  <c r="Q158" i="1" s="1"/>
  <c r="W387" i="6"/>
  <c r="W388" i="6"/>
  <c r="W389" i="6"/>
  <c r="W390" i="6"/>
  <c r="W391" i="6"/>
  <c r="W392" i="6"/>
  <c r="W393" i="6"/>
  <c r="W394" i="6"/>
  <c r="P165" i="1" s="1"/>
  <c r="Q165" i="1" s="1"/>
  <c r="W395" i="6"/>
  <c r="W396" i="6"/>
  <c r="W397" i="6"/>
  <c r="W398" i="6"/>
  <c r="W399" i="6"/>
  <c r="W400" i="6"/>
  <c r="W401" i="6"/>
  <c r="W402" i="6"/>
  <c r="W403" i="6"/>
  <c r="W404" i="6"/>
  <c r="W405" i="6"/>
  <c r="W406" i="6"/>
  <c r="W407" i="6"/>
  <c r="W408" i="6"/>
  <c r="W409" i="6"/>
  <c r="W410" i="6"/>
  <c r="W411" i="6"/>
  <c r="W412" i="6"/>
  <c r="W413" i="6"/>
  <c r="W414" i="6"/>
  <c r="W415" i="6"/>
  <c r="W416" i="6"/>
  <c r="P204" i="1" s="1"/>
  <c r="Q204" i="1" s="1"/>
  <c r="W417" i="6"/>
  <c r="P205" i="1" s="1"/>
  <c r="Q205" i="1" s="1"/>
  <c r="W418" i="6"/>
  <c r="W419" i="6"/>
  <c r="W420" i="6"/>
  <c r="W421" i="6"/>
  <c r="W422" i="6"/>
  <c r="W423" i="6"/>
  <c r="W424" i="6"/>
  <c r="W425" i="6"/>
  <c r="W426" i="6"/>
  <c r="W427" i="6"/>
  <c r="W428" i="6"/>
  <c r="W429" i="6"/>
  <c r="W430" i="6"/>
  <c r="W431" i="6"/>
  <c r="W432" i="6"/>
  <c r="W433" i="6"/>
  <c r="W434" i="6"/>
  <c r="W435" i="6"/>
  <c r="W436" i="6"/>
  <c r="W437" i="6"/>
  <c r="W438" i="6"/>
  <c r="W439" i="6"/>
  <c r="W440" i="6"/>
  <c r="W441" i="6"/>
  <c r="W442" i="6"/>
  <c r="W443" i="6"/>
  <c r="W444" i="6"/>
  <c r="W445" i="6"/>
  <c r="W446" i="6"/>
  <c r="W447" i="6"/>
  <c r="W448" i="6"/>
  <c r="W449" i="6"/>
  <c r="W450" i="6"/>
  <c r="W451" i="6"/>
  <c r="W452" i="6"/>
  <c r="W453" i="6"/>
  <c r="W454" i="6"/>
  <c r="W455" i="6"/>
  <c r="W456" i="6"/>
  <c r="W457" i="6"/>
  <c r="W458" i="6"/>
  <c r="W459" i="6"/>
  <c r="W460" i="6"/>
  <c r="W461" i="6"/>
  <c r="W462" i="6"/>
  <c r="W463" i="6"/>
  <c r="W464" i="6"/>
  <c r="W465" i="6"/>
  <c r="W466" i="6"/>
  <c r="W467" i="6"/>
  <c r="W468" i="6"/>
  <c r="W469" i="6"/>
  <c r="W470" i="6"/>
  <c r="W471" i="6"/>
  <c r="W472" i="6"/>
  <c r="W473" i="6"/>
  <c r="W474" i="6"/>
  <c r="W475" i="6"/>
  <c r="W476" i="6"/>
  <c r="W477" i="6"/>
  <c r="W478" i="6"/>
  <c r="W479" i="6"/>
  <c r="W480" i="6"/>
  <c r="W481" i="6"/>
  <c r="W482" i="6"/>
  <c r="W483" i="6"/>
  <c r="W484" i="6"/>
  <c r="W485" i="6"/>
  <c r="W486" i="6"/>
  <c r="W487" i="6"/>
  <c r="W488" i="6"/>
  <c r="W489" i="6"/>
  <c r="W490" i="6"/>
  <c r="W491" i="6"/>
  <c r="W492" i="6"/>
  <c r="W493" i="6"/>
  <c r="W494" i="6"/>
  <c r="W495" i="6"/>
  <c r="W496" i="6"/>
  <c r="W497" i="6"/>
  <c r="W498" i="6"/>
  <c r="W499" i="6"/>
  <c r="W500" i="6"/>
  <c r="W501" i="6"/>
  <c r="W502" i="6"/>
  <c r="W503" i="6"/>
  <c r="W504" i="6"/>
  <c r="W505" i="6"/>
  <c r="W506" i="6"/>
  <c r="W507" i="6"/>
  <c r="W508" i="6"/>
  <c r="W509" i="6"/>
  <c r="W510" i="6"/>
  <c r="W511" i="6"/>
  <c r="W512" i="6"/>
  <c r="W513" i="6"/>
  <c r="W514" i="6"/>
  <c r="W515" i="6"/>
  <c r="W516" i="6"/>
  <c r="W517" i="6"/>
  <c r="W518" i="6"/>
  <c r="W519" i="6"/>
  <c r="W520" i="6"/>
  <c r="W521" i="6"/>
  <c r="W522" i="6"/>
  <c r="W523" i="6"/>
  <c r="W524" i="6"/>
  <c r="W525" i="6"/>
  <c r="W526" i="6"/>
  <c r="W527" i="6"/>
  <c r="W528" i="6"/>
  <c r="W529" i="6"/>
  <c r="W530" i="6"/>
  <c r="W531" i="6"/>
  <c r="W532" i="6"/>
  <c r="W533" i="6"/>
  <c r="W534" i="6"/>
  <c r="W535" i="6"/>
  <c r="W536" i="6"/>
  <c r="W537" i="6"/>
  <c r="W538" i="6"/>
  <c r="W539" i="6"/>
  <c r="W540" i="6"/>
  <c r="W541" i="6"/>
  <c r="W542" i="6"/>
  <c r="W543" i="6"/>
  <c r="W544" i="6"/>
  <c r="W545" i="6"/>
  <c r="W546" i="6"/>
  <c r="W547" i="6"/>
  <c r="W548" i="6"/>
  <c r="W549" i="6"/>
  <c r="W550" i="6"/>
  <c r="W551" i="6"/>
  <c r="W552" i="6"/>
  <c r="W553" i="6"/>
  <c r="W554" i="6"/>
  <c r="W555" i="6"/>
  <c r="W556" i="6"/>
  <c r="W557" i="6"/>
  <c r="W558" i="6"/>
  <c r="W559" i="6"/>
  <c r="W560" i="6"/>
  <c r="W561" i="6"/>
  <c r="W562" i="6"/>
  <c r="W563" i="6"/>
  <c r="W565" i="6"/>
  <c r="W566" i="6"/>
  <c r="W567" i="6"/>
  <c r="W568" i="6"/>
  <c r="P300" i="1" s="1"/>
  <c r="Q300" i="1" s="1"/>
  <c r="AL300" i="1" s="1"/>
  <c r="W569" i="6"/>
  <c r="P301" i="1" s="1"/>
  <c r="Q301" i="1" s="1"/>
  <c r="AL301" i="1" s="1"/>
  <c r="C223" i="11"/>
  <c r="D223" i="11" s="1"/>
  <c r="C58" i="11"/>
  <c r="D58" i="11" s="1"/>
  <c r="C70" i="11"/>
  <c r="D70" i="11" s="1"/>
  <c r="AX20" i="1"/>
  <c r="BF20" i="1" s="1"/>
  <c r="AB20" i="1"/>
  <c r="AC20" i="1" s="1"/>
  <c r="AD20" i="1" s="1"/>
  <c r="U20" i="1"/>
  <c r="V20" i="1" s="1"/>
  <c r="W20" i="1" s="1"/>
  <c r="I20" i="1"/>
  <c r="H20" i="1"/>
  <c r="AX19" i="1"/>
  <c r="BF19" i="1" s="1"/>
  <c r="AB19" i="1"/>
  <c r="AC19" i="1" s="1"/>
  <c r="AD19" i="1" s="1"/>
  <c r="U19" i="1"/>
  <c r="V19" i="1" s="1"/>
  <c r="W19" i="1" s="1"/>
  <c r="I19" i="1"/>
  <c r="AF19" i="1" s="1"/>
  <c r="H19" i="1"/>
  <c r="AX18" i="1"/>
  <c r="BF18" i="1" s="1"/>
  <c r="AB18" i="1"/>
  <c r="AC18" i="1" s="1"/>
  <c r="AD18" i="1" s="1"/>
  <c r="U18" i="1"/>
  <c r="V18" i="1" s="1"/>
  <c r="W18" i="1" s="1"/>
  <c r="I18" i="1"/>
  <c r="AF18" i="1" s="1"/>
  <c r="H18" i="1"/>
  <c r="AX17" i="1"/>
  <c r="BF17" i="1" s="1"/>
  <c r="AB17" i="1"/>
  <c r="AC17" i="1" s="1"/>
  <c r="AD17" i="1" s="1"/>
  <c r="U17" i="1"/>
  <c r="V17" i="1" s="1"/>
  <c r="W17" i="1" s="1"/>
  <c r="I17" i="1"/>
  <c r="H17" i="1"/>
  <c r="AX16" i="1"/>
  <c r="BD16" i="1" s="1"/>
  <c r="AB16" i="1"/>
  <c r="AC16" i="1" s="1"/>
  <c r="AD16" i="1" s="1"/>
  <c r="U16" i="1"/>
  <c r="V16" i="1" s="1"/>
  <c r="W16" i="1" s="1"/>
  <c r="I16" i="1"/>
  <c r="AY16" i="1" s="1"/>
  <c r="H16" i="1"/>
  <c r="AX15" i="1"/>
  <c r="BF15" i="1" s="1"/>
  <c r="AB15" i="1"/>
  <c r="AC15" i="1" s="1"/>
  <c r="AD15" i="1" s="1"/>
  <c r="U15" i="1"/>
  <c r="V15" i="1" s="1"/>
  <c r="W15" i="1" s="1"/>
  <c r="I15" i="1"/>
  <c r="Y15" i="1" s="1"/>
  <c r="H15" i="1"/>
  <c r="AX14" i="1"/>
  <c r="BF14" i="1" s="1"/>
  <c r="AB14" i="1"/>
  <c r="AC14" i="1" s="1"/>
  <c r="AD14" i="1" s="1"/>
  <c r="U14" i="1"/>
  <c r="V14" i="1" s="1"/>
  <c r="W14" i="1" s="1"/>
  <c r="I14" i="1"/>
  <c r="H14" i="1"/>
  <c r="AX13" i="1"/>
  <c r="BF13" i="1" s="1"/>
  <c r="AB13" i="1"/>
  <c r="AC13" i="1" s="1"/>
  <c r="AD13" i="1" s="1"/>
  <c r="U13" i="1"/>
  <c r="V13" i="1" s="1"/>
  <c r="W13" i="1" s="1"/>
  <c r="I13" i="1"/>
  <c r="H13" i="1"/>
  <c r="AX12" i="1"/>
  <c r="BF12" i="1" s="1"/>
  <c r="AB12" i="1"/>
  <c r="AC12" i="1" s="1"/>
  <c r="AD12" i="1" s="1"/>
  <c r="U12" i="1"/>
  <c r="V12" i="1" s="1"/>
  <c r="W12" i="1" s="1"/>
  <c r="I12" i="1"/>
  <c r="Y12" i="1" s="1"/>
  <c r="H12" i="1"/>
  <c r="AX11" i="1"/>
  <c r="BD11" i="1" s="1"/>
  <c r="AB11" i="1"/>
  <c r="AC11" i="1" s="1"/>
  <c r="AD11" i="1" s="1"/>
  <c r="U11" i="1"/>
  <c r="V11" i="1" s="1"/>
  <c r="W11" i="1" s="1"/>
  <c r="I11" i="1"/>
  <c r="BA11" i="1" s="1"/>
  <c r="H11" i="1"/>
  <c r="AX10" i="1"/>
  <c r="BF10" i="1" s="1"/>
  <c r="AB10" i="1"/>
  <c r="AC10" i="1" s="1"/>
  <c r="AD10" i="1" s="1"/>
  <c r="U10" i="1"/>
  <c r="V10" i="1" s="1"/>
  <c r="W10" i="1" s="1"/>
  <c r="I10" i="1"/>
  <c r="BA10" i="1" s="1"/>
  <c r="H10" i="1"/>
  <c r="AX9" i="1"/>
  <c r="BF9" i="1" s="1"/>
  <c r="AB9" i="1"/>
  <c r="AC9" i="1" s="1"/>
  <c r="AD9" i="1" s="1"/>
  <c r="U9" i="1"/>
  <c r="V9" i="1" s="1"/>
  <c r="W9" i="1" s="1"/>
  <c r="I9" i="1"/>
  <c r="H9" i="1"/>
  <c r="AX8" i="1"/>
  <c r="BF8" i="1" s="1"/>
  <c r="AB8" i="1"/>
  <c r="AC8" i="1" s="1"/>
  <c r="AD8" i="1" s="1"/>
  <c r="U8" i="1"/>
  <c r="V8" i="1" s="1"/>
  <c r="W8" i="1" s="1"/>
  <c r="I8" i="1"/>
  <c r="AF8" i="1" s="1"/>
  <c r="H8" i="1"/>
  <c r="AX7" i="1"/>
  <c r="BF7" i="1" s="1"/>
  <c r="AB7" i="1"/>
  <c r="AC7" i="1" s="1"/>
  <c r="AD7" i="1" s="1"/>
  <c r="U7" i="1"/>
  <c r="V7" i="1" s="1"/>
  <c r="W7" i="1" s="1"/>
  <c r="I7" i="1"/>
  <c r="R7" i="1" s="1"/>
  <c r="H7" i="1"/>
  <c r="AX6" i="1"/>
  <c r="BF6" i="1" s="1"/>
  <c r="AB6" i="1"/>
  <c r="AC6" i="1" s="1"/>
  <c r="AD6" i="1" s="1"/>
  <c r="U6" i="1"/>
  <c r="V6" i="1" s="1"/>
  <c r="W6" i="1" s="1"/>
  <c r="I6" i="1"/>
  <c r="BA6" i="1" s="1"/>
  <c r="H6" i="1"/>
  <c r="AX5" i="1"/>
  <c r="BF5" i="1" s="1"/>
  <c r="AB5" i="1"/>
  <c r="AC5" i="1" s="1"/>
  <c r="AD5" i="1" s="1"/>
  <c r="U5" i="1"/>
  <c r="V5" i="1" s="1"/>
  <c r="W5" i="1" s="1"/>
  <c r="I5" i="1"/>
  <c r="H5" i="1"/>
  <c r="C78" i="11"/>
  <c r="D78" i="11" s="1"/>
  <c r="P9" i="1"/>
  <c r="P11" i="1"/>
  <c r="C394" i="11"/>
  <c r="D394" i="11" s="1"/>
  <c r="C386" i="11"/>
  <c r="D386" i="11" s="1"/>
  <c r="C385" i="11"/>
  <c r="D385" i="11" s="1"/>
  <c r="C380" i="11"/>
  <c r="D380" i="11" s="1"/>
  <c r="P18" i="1"/>
  <c r="C181" i="11"/>
  <c r="D181" i="11" s="1"/>
  <c r="C9" i="11"/>
  <c r="D9" i="11" s="1"/>
  <c r="C12" i="11"/>
  <c r="D12" i="11" s="1"/>
  <c r="C23" i="11"/>
  <c r="D23" i="11" s="1"/>
  <c r="C24" i="11"/>
  <c r="D24" i="11" s="1"/>
  <c r="C25" i="11"/>
  <c r="D25" i="11" s="1"/>
  <c r="C26" i="11"/>
  <c r="D26" i="11" s="1"/>
  <c r="C27" i="11"/>
  <c r="D27" i="11" s="1"/>
  <c r="C28" i="11"/>
  <c r="D28" i="11" s="1"/>
  <c r="C29" i="11"/>
  <c r="D29" i="11" s="1"/>
  <c r="C30" i="11"/>
  <c r="D30" i="11" s="1"/>
  <c r="C31" i="11"/>
  <c r="D31" i="11" s="1"/>
  <c r="C32" i="11"/>
  <c r="D32" i="11" s="1"/>
  <c r="C33" i="11"/>
  <c r="D33" i="11" s="1"/>
  <c r="C34" i="11"/>
  <c r="D34" i="11" s="1"/>
  <c r="C50" i="11"/>
  <c r="D50" i="11" s="1"/>
  <c r="C66" i="11"/>
  <c r="D66" i="11" s="1"/>
  <c r="C76" i="11"/>
  <c r="D76" i="11" s="1"/>
  <c r="C77" i="11"/>
  <c r="D77" i="11" s="1"/>
  <c r="C88" i="11"/>
  <c r="D88" i="11" s="1"/>
  <c r="C99" i="11"/>
  <c r="D99" i="11" s="1"/>
  <c r="C104" i="11"/>
  <c r="D104" i="11" s="1"/>
  <c r="C109" i="11"/>
  <c r="D109" i="11" s="1"/>
  <c r="C120" i="11"/>
  <c r="D120" i="11" s="1"/>
  <c r="C131" i="11"/>
  <c r="D131" i="11" s="1"/>
  <c r="C138" i="11"/>
  <c r="D138" i="11" s="1"/>
  <c r="C145" i="11"/>
  <c r="D145" i="11" s="1"/>
  <c r="C150" i="11"/>
  <c r="D150" i="11" s="1"/>
  <c r="C155" i="11"/>
  <c r="D155" i="11" s="1"/>
  <c r="C158" i="11"/>
  <c r="D158" i="11" s="1"/>
  <c r="C161" i="11"/>
  <c r="D161" i="11" s="1"/>
  <c r="C164" i="11"/>
  <c r="D164" i="11" s="1"/>
  <c r="C167" i="11"/>
  <c r="D167" i="11" s="1"/>
  <c r="C172" i="11"/>
  <c r="D172" i="11" s="1"/>
  <c r="C177" i="11"/>
  <c r="D177" i="11" s="1"/>
  <c r="C182" i="11"/>
  <c r="D182" i="11" s="1"/>
  <c r="C183" i="11"/>
  <c r="D183" i="11" s="1"/>
  <c r="C184" i="11"/>
  <c r="D184" i="11" s="1"/>
  <c r="C185" i="11"/>
  <c r="D185" i="11" s="1"/>
  <c r="C186" i="11"/>
  <c r="D186" i="11" s="1"/>
  <c r="C187" i="11"/>
  <c r="D187" i="11" s="1"/>
  <c r="C188" i="11"/>
  <c r="D188" i="11" s="1"/>
  <c r="C189" i="11"/>
  <c r="D189" i="11" s="1"/>
  <c r="C190" i="11"/>
  <c r="D190" i="11" s="1"/>
  <c r="C191" i="11"/>
  <c r="D191" i="11" s="1"/>
  <c r="C192" i="11"/>
  <c r="D192" i="11" s="1"/>
  <c r="C193" i="11"/>
  <c r="D193" i="11" s="1"/>
  <c r="C194" i="11"/>
  <c r="D194" i="11" s="1"/>
  <c r="C195" i="11"/>
  <c r="D195" i="11" s="1"/>
  <c r="C196" i="11"/>
  <c r="D196" i="11" s="1"/>
  <c r="C197" i="11"/>
  <c r="D197" i="11" s="1"/>
  <c r="C198" i="11"/>
  <c r="D198" i="11" s="1"/>
  <c r="C199" i="11"/>
  <c r="D199" i="11" s="1"/>
  <c r="C200" i="11"/>
  <c r="D200" i="11" s="1"/>
  <c r="C201" i="11"/>
  <c r="D201" i="11" s="1"/>
  <c r="C202" i="11"/>
  <c r="D202" i="11" s="1"/>
  <c r="C203" i="11"/>
  <c r="D203" i="11" s="1"/>
  <c r="C204" i="11"/>
  <c r="D204" i="11" s="1"/>
  <c r="C205" i="11"/>
  <c r="D205" i="11" s="1"/>
  <c r="C206" i="11"/>
  <c r="D206" i="11" s="1"/>
  <c r="C207" i="11"/>
  <c r="D207" i="11" s="1"/>
  <c r="C208" i="11"/>
  <c r="D208" i="11" s="1"/>
  <c r="C209" i="11"/>
  <c r="D209" i="11" s="1"/>
  <c r="C210" i="11"/>
  <c r="D210" i="11" s="1"/>
  <c r="C211" i="11"/>
  <c r="D211" i="11" s="1"/>
  <c r="C212" i="11"/>
  <c r="D212" i="11" s="1"/>
  <c r="C213" i="11"/>
  <c r="D213" i="11" s="1"/>
  <c r="C214" i="11"/>
  <c r="D214" i="11" s="1"/>
  <c r="C215" i="11"/>
  <c r="D215" i="11" s="1"/>
  <c r="C224" i="11"/>
  <c r="D224" i="11" s="1"/>
  <c r="C232" i="11"/>
  <c r="D232" i="11" s="1"/>
  <c r="C233" i="11"/>
  <c r="D233" i="11" s="1"/>
  <c r="C234" i="11"/>
  <c r="D234" i="11" s="1"/>
  <c r="C235" i="11"/>
  <c r="D235" i="11" s="1"/>
  <c r="C236" i="11"/>
  <c r="D236" i="11" s="1"/>
  <c r="C237" i="11"/>
  <c r="D237" i="11" s="1"/>
  <c r="C238" i="11"/>
  <c r="D238" i="11" s="1"/>
  <c r="C244" i="11"/>
  <c r="D244" i="11" s="1"/>
  <c r="C245" i="11"/>
  <c r="D245" i="11" s="1"/>
  <c r="C246" i="11"/>
  <c r="D246" i="11" s="1"/>
  <c r="C247" i="11"/>
  <c r="D247" i="11" s="1"/>
  <c r="C248" i="11"/>
  <c r="D248" i="11" s="1"/>
  <c r="C249" i="11"/>
  <c r="D249" i="11" s="1"/>
  <c r="C250" i="11"/>
  <c r="D250" i="11" s="1"/>
  <c r="C251" i="11"/>
  <c r="D251" i="11" s="1"/>
  <c r="C264" i="11"/>
  <c r="D264" i="11" s="1"/>
  <c r="C278" i="11"/>
  <c r="D278" i="11" s="1"/>
  <c r="C283" i="11"/>
  <c r="D283" i="11" s="1"/>
  <c r="C285" i="11"/>
  <c r="D285" i="11" s="1"/>
  <c r="C286" i="11"/>
  <c r="D286" i="11" s="1"/>
  <c r="C287" i="11"/>
  <c r="D287" i="11" s="1"/>
  <c r="C288" i="11"/>
  <c r="D288" i="11" s="1"/>
  <c r="C289" i="11"/>
  <c r="D289" i="11" s="1"/>
  <c r="C290" i="11"/>
  <c r="D290" i="11" s="1"/>
  <c r="C291" i="11"/>
  <c r="D291" i="11" s="1"/>
  <c r="C292" i="11"/>
  <c r="D292" i="11" s="1"/>
  <c r="C297" i="11"/>
  <c r="D297" i="11" s="1"/>
  <c r="C298" i="11"/>
  <c r="D298" i="11" s="1"/>
  <c r="C299" i="11"/>
  <c r="D299" i="11" s="1"/>
  <c r="C300" i="11"/>
  <c r="D300" i="11" s="1"/>
  <c r="C301" i="11"/>
  <c r="D301" i="11" s="1"/>
  <c r="C302" i="11"/>
  <c r="D302" i="11" s="1"/>
  <c r="C314" i="11"/>
  <c r="D314" i="11" s="1"/>
  <c r="C324" i="11"/>
  <c r="D324" i="11" s="1"/>
  <c r="C334" i="11"/>
  <c r="D334" i="11" s="1"/>
  <c r="C342" i="11"/>
  <c r="D342" i="11" s="1"/>
  <c r="C343" i="11"/>
  <c r="D343" i="11" s="1"/>
  <c r="C355" i="11"/>
  <c r="D355" i="11" s="1"/>
  <c r="C362" i="11"/>
  <c r="D362" i="11" s="1"/>
  <c r="C375" i="11"/>
  <c r="D375" i="11" s="1"/>
  <c r="C383" i="11"/>
  <c r="D383" i="11" s="1"/>
  <c r="C396" i="11"/>
  <c r="D396" i="11" s="1"/>
  <c r="C402" i="11"/>
  <c r="D402" i="11" s="1"/>
  <c r="C405" i="11"/>
  <c r="D405" i="11" s="1"/>
  <c r="C415" i="11"/>
  <c r="D415" i="11" s="1"/>
  <c r="C419" i="11"/>
  <c r="D419" i="11" s="1"/>
  <c r="C426" i="11"/>
  <c r="D426" i="11" s="1"/>
  <c r="C430" i="11"/>
  <c r="D430" i="11" s="1"/>
  <c r="C431" i="11"/>
  <c r="D431" i="11" s="1"/>
  <c r="C432" i="11"/>
  <c r="D432" i="11" s="1"/>
  <c r="C433" i="11"/>
  <c r="D433" i="11" s="1"/>
  <c r="C434" i="11"/>
  <c r="D434" i="11" s="1"/>
  <c r="C435" i="11"/>
  <c r="D435" i="11" s="1"/>
  <c r="C436" i="11"/>
  <c r="D436" i="11" s="1"/>
  <c r="C437" i="11"/>
  <c r="D437" i="11" s="1"/>
  <c r="C438" i="11"/>
  <c r="D438" i="11" s="1"/>
  <c r="C439" i="11"/>
  <c r="D439" i="11" s="1"/>
  <c r="C440" i="11"/>
  <c r="D440" i="11" s="1"/>
  <c r="C322" i="11"/>
  <c r="D322" i="11" s="1"/>
  <c r="C336" i="11"/>
  <c r="D336" i="11" s="1"/>
  <c r="C15" i="11"/>
  <c r="D15" i="11" s="1"/>
  <c r="C16" i="11"/>
  <c r="D16" i="11" s="1"/>
  <c r="C18" i="11"/>
  <c r="D18" i="11" s="1"/>
  <c r="C46" i="11"/>
  <c r="D46" i="11" s="1"/>
  <c r="C94" i="11"/>
  <c r="D94" i="11" s="1"/>
  <c r="C95" i="11"/>
  <c r="D95" i="11" s="1"/>
  <c r="C101" i="11"/>
  <c r="D101" i="11" s="1"/>
  <c r="C116" i="11"/>
  <c r="D116" i="11" s="1"/>
  <c r="C126" i="11"/>
  <c r="D126" i="11" s="1"/>
  <c r="C136" i="11"/>
  <c r="D136" i="11" s="1"/>
  <c r="C259" i="11"/>
  <c r="D259" i="11" s="1"/>
  <c r="C310" i="11"/>
  <c r="D310" i="11" s="1"/>
  <c r="C329" i="11"/>
  <c r="D329" i="11" s="1"/>
  <c r="C333" i="11"/>
  <c r="D333" i="11" s="1"/>
  <c r="C424" i="11"/>
  <c r="D424" i="11" s="1"/>
  <c r="C427" i="11"/>
  <c r="D427" i="11" s="1"/>
  <c r="C44" i="11"/>
  <c r="D44" i="11" s="1"/>
  <c r="C36" i="11"/>
  <c r="D36" i="11" s="1"/>
  <c r="C47" i="11"/>
  <c r="D47" i="11" s="1"/>
  <c r="C39" i="11"/>
  <c r="D39" i="11" s="1"/>
  <c r="C19" i="11"/>
  <c r="D19" i="11" s="1"/>
  <c r="C81" i="11"/>
  <c r="D81" i="11" s="1"/>
  <c r="C42" i="11"/>
  <c r="D42" i="11" s="1"/>
  <c r="C22" i="11"/>
  <c r="D22" i="11" s="1"/>
  <c r="C14" i="11"/>
  <c r="D14" i="11" s="1"/>
  <c r="C45" i="11"/>
  <c r="D45" i="11" s="1"/>
  <c r="C37" i="11"/>
  <c r="D37" i="11" s="1"/>
  <c r="C17" i="11"/>
  <c r="D17" i="11" s="1"/>
  <c r="C59" i="11"/>
  <c r="D59" i="11" s="1"/>
  <c r="C48" i="11"/>
  <c r="D48" i="11" s="1"/>
  <c r="C40" i="11"/>
  <c r="D40" i="11" s="1"/>
  <c r="C20" i="11"/>
  <c r="D20" i="11" s="1"/>
  <c r="C62" i="11"/>
  <c r="D62" i="11" s="1"/>
  <c r="C43" i="11"/>
  <c r="D43" i="11" s="1"/>
  <c r="C35" i="11"/>
  <c r="D35" i="11" s="1"/>
  <c r="C71" i="11"/>
  <c r="D71" i="11" s="1"/>
  <c r="C38" i="11"/>
  <c r="D38" i="11" s="1"/>
  <c r="C49" i="11"/>
  <c r="D49" i="11" s="1"/>
  <c r="C41" i="11"/>
  <c r="D41" i="11" s="1"/>
  <c r="C21" i="11"/>
  <c r="D21" i="11" s="1"/>
  <c r="C13" i="11"/>
  <c r="D13" i="11" s="1"/>
  <c r="B5" i="1"/>
  <c r="C5" i="1" s="1"/>
  <c r="D5" i="1" s="1"/>
  <c r="P135" i="1" l="1"/>
  <c r="Q135" i="1" s="1"/>
  <c r="X135" i="1" s="1"/>
  <c r="AE205" i="1"/>
  <c r="X205" i="1"/>
  <c r="AE204" i="1"/>
  <c r="X204" i="1"/>
  <c r="P127" i="1"/>
  <c r="Q127" i="1" s="1"/>
  <c r="AE127" i="1" s="1"/>
  <c r="P57" i="1"/>
  <c r="Q57" i="1" s="1"/>
  <c r="X57" i="1" s="1"/>
  <c r="P29" i="1"/>
  <c r="Q29" i="1" s="1"/>
  <c r="AE29" i="1" s="1"/>
  <c r="P249" i="1"/>
  <c r="Q249" i="1" s="1"/>
  <c r="AE249" i="1" s="1"/>
  <c r="C144" i="11"/>
  <c r="D144" i="11" s="1"/>
  <c r="P142" i="1"/>
  <c r="Q142" i="1" s="1"/>
  <c r="X142" i="1" s="1"/>
  <c r="P200" i="1"/>
  <c r="Q200" i="1" s="1"/>
  <c r="P42" i="1"/>
  <c r="Q42" i="1" s="1"/>
  <c r="AE42" i="1" s="1"/>
  <c r="P134" i="1"/>
  <c r="Q134" i="1" s="1"/>
  <c r="AE134" i="1" s="1"/>
  <c r="P137" i="1"/>
  <c r="Q137" i="1" s="1"/>
  <c r="X137" i="1" s="1"/>
  <c r="X301" i="1"/>
  <c r="AE301" i="1"/>
  <c r="X35" i="1"/>
  <c r="AL35" i="1" s="1"/>
  <c r="AE35" i="1"/>
  <c r="AE300" i="1"/>
  <c r="X300" i="1"/>
  <c r="P126" i="1"/>
  <c r="Q126" i="1" s="1"/>
  <c r="X126" i="1" s="1"/>
  <c r="P113" i="1"/>
  <c r="Q113" i="1" s="1"/>
  <c r="X113" i="1" s="1"/>
  <c r="P141" i="1"/>
  <c r="Q141" i="1" s="1"/>
  <c r="AE141" i="1" s="1"/>
  <c r="P133" i="1"/>
  <c r="Q133" i="1" s="1"/>
  <c r="X133" i="1" s="1"/>
  <c r="P125" i="1"/>
  <c r="Q125" i="1" s="1"/>
  <c r="AE125" i="1" s="1"/>
  <c r="P140" i="1"/>
  <c r="Q140" i="1" s="1"/>
  <c r="X140" i="1" s="1"/>
  <c r="P139" i="1"/>
  <c r="Q139" i="1" s="1"/>
  <c r="AE139" i="1" s="1"/>
  <c r="P131" i="1"/>
  <c r="Q131" i="1" s="1"/>
  <c r="X131" i="1" s="1"/>
  <c r="P17" i="1"/>
  <c r="P34" i="1"/>
  <c r="Q34" i="1" s="1"/>
  <c r="P138" i="1"/>
  <c r="Q138" i="1" s="1"/>
  <c r="X138" i="1" s="1"/>
  <c r="P130" i="1"/>
  <c r="Q130" i="1" s="1"/>
  <c r="AE130" i="1" s="1"/>
  <c r="P225" i="1"/>
  <c r="Q225" i="1" s="1"/>
  <c r="X225" i="1" s="1"/>
  <c r="X33" i="1"/>
  <c r="AL33" i="1" s="1"/>
  <c r="AE33" i="1"/>
  <c r="P64" i="1"/>
  <c r="Q64" i="1" s="1"/>
  <c r="AE64" i="1" s="1"/>
  <c r="P51" i="1"/>
  <c r="Q51" i="1" s="1"/>
  <c r="X51" i="1" s="1"/>
  <c r="P22" i="1"/>
  <c r="Q22" i="1" s="1"/>
  <c r="X22" i="1" s="1"/>
  <c r="P136" i="1"/>
  <c r="Q136" i="1" s="1"/>
  <c r="AE136" i="1" s="1"/>
  <c r="P128" i="1"/>
  <c r="Q128" i="1" s="1"/>
  <c r="AE128" i="1" s="1"/>
  <c r="X36" i="1"/>
  <c r="AL36" i="1" s="1"/>
  <c r="AE36" i="1"/>
  <c r="X32" i="1"/>
  <c r="AL32" i="1" s="1"/>
  <c r="AE32" i="1"/>
  <c r="P129" i="1"/>
  <c r="Q129" i="1" s="1"/>
  <c r="P117" i="1"/>
  <c r="Q117" i="1" s="1"/>
  <c r="X117" i="1" s="1"/>
  <c r="P88" i="1"/>
  <c r="Q88" i="1" s="1"/>
  <c r="X88" i="1" s="1"/>
  <c r="P80" i="1"/>
  <c r="Q80" i="1" s="1"/>
  <c r="AE80" i="1" s="1"/>
  <c r="P72" i="1"/>
  <c r="Q72" i="1" s="1"/>
  <c r="AE72" i="1" s="1"/>
  <c r="P84" i="1"/>
  <c r="Q84" i="1" s="1"/>
  <c r="AE84" i="1" s="1"/>
  <c r="P55" i="1"/>
  <c r="Q55" i="1" s="1"/>
  <c r="X55" i="1" s="1"/>
  <c r="P132" i="1"/>
  <c r="Q132" i="1" s="1"/>
  <c r="P90" i="1"/>
  <c r="Q90" i="1" s="1"/>
  <c r="X90" i="1" s="1"/>
  <c r="P82" i="1"/>
  <c r="Q82" i="1" s="1"/>
  <c r="AE82" i="1" s="1"/>
  <c r="P53" i="1"/>
  <c r="Q53" i="1" s="1"/>
  <c r="X53" i="1" s="1"/>
  <c r="P247" i="1"/>
  <c r="Q247" i="1" s="1"/>
  <c r="X247" i="1" s="1"/>
  <c r="P223" i="1"/>
  <c r="Q223" i="1" s="1"/>
  <c r="X223" i="1" s="1"/>
  <c r="P198" i="1"/>
  <c r="Q198" i="1" s="1"/>
  <c r="P76" i="1"/>
  <c r="Q76" i="1" s="1"/>
  <c r="X76" i="1" s="1"/>
  <c r="P74" i="1"/>
  <c r="Q74" i="1" s="1"/>
  <c r="X74" i="1" s="1"/>
  <c r="P65" i="1"/>
  <c r="Q65" i="1" s="1"/>
  <c r="X65" i="1" s="1"/>
  <c r="P52" i="1"/>
  <c r="Q52" i="1" s="1"/>
  <c r="X52" i="1" s="1"/>
  <c r="P50" i="1"/>
  <c r="Q50" i="1" s="1"/>
  <c r="AE50" i="1" s="1"/>
  <c r="P191" i="1"/>
  <c r="Q191" i="1" s="1"/>
  <c r="AE191" i="1" s="1"/>
  <c r="P163" i="1"/>
  <c r="Q163" i="1" s="1"/>
  <c r="X163" i="1" s="1"/>
  <c r="P156" i="1"/>
  <c r="Q156" i="1" s="1"/>
  <c r="AE156" i="1" s="1"/>
  <c r="P255" i="1"/>
  <c r="Q255" i="1" s="1"/>
  <c r="AE255" i="1" s="1"/>
  <c r="P114" i="1"/>
  <c r="Q114" i="1" s="1"/>
  <c r="X114" i="1" s="1"/>
  <c r="P93" i="1"/>
  <c r="Q93" i="1" s="1"/>
  <c r="X93" i="1" s="1"/>
  <c r="P85" i="1"/>
  <c r="Q85" i="1" s="1"/>
  <c r="X85" i="1" s="1"/>
  <c r="P77" i="1"/>
  <c r="Q77" i="1" s="1"/>
  <c r="AE77" i="1" s="1"/>
  <c r="P69" i="1"/>
  <c r="Q69" i="1" s="1"/>
  <c r="X69" i="1" s="1"/>
  <c r="P28" i="1"/>
  <c r="Q28" i="1" s="1"/>
  <c r="X28" i="1" s="1"/>
  <c r="P155" i="1"/>
  <c r="Q155" i="1" s="1"/>
  <c r="AE155" i="1" s="1"/>
  <c r="P254" i="1"/>
  <c r="Q254" i="1" s="1"/>
  <c r="AE254" i="1" s="1"/>
  <c r="P246" i="1"/>
  <c r="Q246" i="1" s="1"/>
  <c r="X246" i="1" s="1"/>
  <c r="P230" i="1"/>
  <c r="Q230" i="1" s="1"/>
  <c r="X230" i="1" s="1"/>
  <c r="P222" i="1"/>
  <c r="Q222" i="1" s="1"/>
  <c r="AE222" i="1" s="1"/>
  <c r="P197" i="1"/>
  <c r="Q197" i="1" s="1"/>
  <c r="P56" i="1"/>
  <c r="Q56" i="1" s="1"/>
  <c r="AE56" i="1" s="1"/>
  <c r="P67" i="1"/>
  <c r="Q67" i="1" s="1"/>
  <c r="AE67" i="1" s="1"/>
  <c r="P54" i="1"/>
  <c r="Q54" i="1" s="1"/>
  <c r="AE54" i="1" s="1"/>
  <c r="P188" i="1"/>
  <c r="Q188" i="1" s="1"/>
  <c r="AE188" i="1" s="1"/>
  <c r="P167" i="1"/>
  <c r="Q167" i="1" s="1"/>
  <c r="AL167" i="1" s="1"/>
  <c r="P159" i="1"/>
  <c r="Q159" i="1" s="1"/>
  <c r="AE159" i="1" s="1"/>
  <c r="P152" i="1"/>
  <c r="Q152" i="1" s="1"/>
  <c r="X152" i="1" s="1"/>
  <c r="P251" i="1"/>
  <c r="Q251" i="1" s="1"/>
  <c r="X251" i="1" s="1"/>
  <c r="P243" i="1"/>
  <c r="Q243" i="1" s="1"/>
  <c r="AE243" i="1" s="1"/>
  <c r="P219" i="1"/>
  <c r="Q219" i="1" s="1"/>
  <c r="X219" i="1" s="1"/>
  <c r="P20" i="1"/>
  <c r="P10" i="1"/>
  <c r="P187" i="1"/>
  <c r="Q187" i="1" s="1"/>
  <c r="AL187" i="1" s="1"/>
  <c r="P166" i="1"/>
  <c r="Q166" i="1" s="1"/>
  <c r="AL166" i="1" s="1"/>
  <c r="P151" i="1"/>
  <c r="Q151" i="1" s="1"/>
  <c r="X151" i="1" s="1"/>
  <c r="P250" i="1"/>
  <c r="Q250" i="1" s="1"/>
  <c r="AE250" i="1" s="1"/>
  <c r="P242" i="1"/>
  <c r="Q242" i="1" s="1"/>
  <c r="X242" i="1" s="1"/>
  <c r="P226" i="1"/>
  <c r="Q226" i="1" s="1"/>
  <c r="X226" i="1" s="1"/>
  <c r="P201" i="1"/>
  <c r="Q201" i="1" s="1"/>
  <c r="P116" i="1"/>
  <c r="Q116" i="1" s="1"/>
  <c r="X116" i="1" s="1"/>
  <c r="P95" i="1"/>
  <c r="Q95" i="1" s="1"/>
  <c r="AE95" i="1" s="1"/>
  <c r="P87" i="1"/>
  <c r="Q87" i="1" s="1"/>
  <c r="AE87" i="1" s="1"/>
  <c r="P79" i="1"/>
  <c r="Q79" i="1" s="1"/>
  <c r="X79" i="1" s="1"/>
  <c r="P71" i="1"/>
  <c r="Q71" i="1" s="1"/>
  <c r="X71" i="1" s="1"/>
  <c r="P189" i="1"/>
  <c r="Q189" i="1" s="1"/>
  <c r="AL189" i="1" s="1"/>
  <c r="P153" i="1"/>
  <c r="Q153" i="1" s="1"/>
  <c r="AE153" i="1" s="1"/>
  <c r="P192" i="1"/>
  <c r="Q192" i="1" s="1"/>
  <c r="AL192" i="1" s="1"/>
  <c r="P164" i="1"/>
  <c r="Q164" i="1" s="1"/>
  <c r="AE164" i="1" s="1"/>
  <c r="P157" i="1"/>
  <c r="Q157" i="1" s="1"/>
  <c r="AE157" i="1" s="1"/>
  <c r="P149" i="1"/>
  <c r="Q149" i="1" s="1"/>
  <c r="X149" i="1" s="1"/>
  <c r="P256" i="1"/>
  <c r="Q256" i="1" s="1"/>
  <c r="AE256" i="1" s="1"/>
  <c r="P248" i="1"/>
  <c r="Q248" i="1" s="1"/>
  <c r="X248" i="1" s="1"/>
  <c r="P240" i="1"/>
  <c r="Q240" i="1" s="1"/>
  <c r="AE240" i="1" s="1"/>
  <c r="P224" i="1"/>
  <c r="Q224" i="1" s="1"/>
  <c r="AE224" i="1" s="1"/>
  <c r="P199" i="1"/>
  <c r="Q199" i="1" s="1"/>
  <c r="P115" i="1"/>
  <c r="Q115" i="1" s="1"/>
  <c r="AE115" i="1" s="1"/>
  <c r="P94" i="1"/>
  <c r="Q94" i="1" s="1"/>
  <c r="AE94" i="1" s="1"/>
  <c r="P86" i="1"/>
  <c r="Q86" i="1" s="1"/>
  <c r="AE86" i="1" s="1"/>
  <c r="P78" i="1"/>
  <c r="Q78" i="1" s="1"/>
  <c r="X78" i="1" s="1"/>
  <c r="P70" i="1"/>
  <c r="Q70" i="1" s="1"/>
  <c r="AE70" i="1" s="1"/>
  <c r="P41" i="1"/>
  <c r="Q41" i="1" s="1"/>
  <c r="AE41" i="1" s="1"/>
  <c r="P190" i="1"/>
  <c r="Q190" i="1" s="1"/>
  <c r="AE190" i="1" s="1"/>
  <c r="P161" i="1"/>
  <c r="Q161" i="1" s="1"/>
  <c r="AL161" i="1" s="1"/>
  <c r="P154" i="1"/>
  <c r="Q154" i="1" s="1"/>
  <c r="AE154" i="1" s="1"/>
  <c r="P253" i="1"/>
  <c r="Q253" i="1" s="1"/>
  <c r="AE253" i="1" s="1"/>
  <c r="P245" i="1"/>
  <c r="Q245" i="1" s="1"/>
  <c r="AE245" i="1" s="1"/>
  <c r="P229" i="1"/>
  <c r="Q229" i="1" s="1"/>
  <c r="AE229" i="1" s="1"/>
  <c r="P112" i="1"/>
  <c r="Q112" i="1" s="1"/>
  <c r="X112" i="1" s="1"/>
  <c r="P91" i="1"/>
  <c r="Q91" i="1" s="1"/>
  <c r="AE91" i="1" s="1"/>
  <c r="P83" i="1"/>
  <c r="Q83" i="1" s="1"/>
  <c r="X83" i="1" s="1"/>
  <c r="P75" i="1"/>
  <c r="Q75" i="1" s="1"/>
  <c r="AE75" i="1" s="1"/>
  <c r="P46" i="1"/>
  <c r="Q46" i="1" s="1"/>
  <c r="AE46" i="1" s="1"/>
  <c r="P252" i="1"/>
  <c r="Q252" i="1" s="1"/>
  <c r="AE252" i="1" s="1"/>
  <c r="P244" i="1"/>
  <c r="Q244" i="1" s="1"/>
  <c r="AE244" i="1" s="1"/>
  <c r="P228" i="1"/>
  <c r="Q228" i="1" s="1"/>
  <c r="X228" i="1" s="1"/>
  <c r="P203" i="1"/>
  <c r="Q203" i="1" s="1"/>
  <c r="P45" i="1"/>
  <c r="Q45" i="1" s="1"/>
  <c r="X45" i="1" s="1"/>
  <c r="P118" i="1"/>
  <c r="Q118" i="1" s="1"/>
  <c r="X118" i="1" s="1"/>
  <c r="P110" i="1"/>
  <c r="Q110" i="1" s="1"/>
  <c r="X110" i="1" s="1"/>
  <c r="P89" i="1"/>
  <c r="Q89" i="1" s="1"/>
  <c r="X89" i="1" s="1"/>
  <c r="P81" i="1"/>
  <c r="Q81" i="1" s="1"/>
  <c r="X81" i="1" s="1"/>
  <c r="P73" i="1"/>
  <c r="Q73" i="1" s="1"/>
  <c r="X73" i="1" s="1"/>
  <c r="AL165" i="1"/>
  <c r="X165" i="1"/>
  <c r="AE165" i="1"/>
  <c r="AE158" i="1"/>
  <c r="AL158" i="1"/>
  <c r="X158" i="1"/>
  <c r="X150" i="1"/>
  <c r="AE150" i="1"/>
  <c r="AL150" i="1"/>
  <c r="P162" i="1"/>
  <c r="Q162" i="1" s="1"/>
  <c r="P168" i="1"/>
  <c r="Q168" i="1" s="1"/>
  <c r="P160" i="1"/>
  <c r="Q160" i="1" s="1"/>
  <c r="P111" i="1"/>
  <c r="Q111" i="1" s="1"/>
  <c r="P43" i="1"/>
  <c r="Q43" i="1" s="1"/>
  <c r="AE43" i="1" s="1"/>
  <c r="P92" i="1"/>
  <c r="Q92" i="1" s="1"/>
  <c r="P14" i="1"/>
  <c r="P7" i="1"/>
  <c r="P218" i="1"/>
  <c r="Q218" i="1" s="1"/>
  <c r="X241" i="1"/>
  <c r="AE241" i="1"/>
  <c r="X49" i="1"/>
  <c r="AE49" i="1"/>
  <c r="P39" i="1"/>
  <c r="Q39" i="1" s="1"/>
  <c r="X39" i="1" s="1"/>
  <c r="P16" i="1"/>
  <c r="P8" i="1"/>
  <c r="P221" i="1"/>
  <c r="Q221" i="1" s="1"/>
  <c r="P196" i="1"/>
  <c r="Q196" i="1" s="1"/>
  <c r="P38" i="1"/>
  <c r="Q38" i="1" s="1"/>
  <c r="X38" i="1" s="1"/>
  <c r="P15" i="1"/>
  <c r="P220" i="1"/>
  <c r="Q220" i="1" s="1"/>
  <c r="P195" i="1"/>
  <c r="Q195" i="1" s="1"/>
  <c r="P227" i="1"/>
  <c r="Q227" i="1" s="1"/>
  <c r="P202" i="1"/>
  <c r="Q202" i="1" s="1"/>
  <c r="P194" i="1"/>
  <c r="Q194" i="1" s="1"/>
  <c r="P5" i="1"/>
  <c r="P66" i="1"/>
  <c r="Q66" i="1" s="1"/>
  <c r="C53" i="1"/>
  <c r="D53" i="1" s="1"/>
  <c r="E53" i="1" s="1"/>
  <c r="B56" i="1"/>
  <c r="P26" i="1"/>
  <c r="Q26" i="1" s="1"/>
  <c r="AE26" i="1" s="1"/>
  <c r="AE47" i="1"/>
  <c r="X47" i="1"/>
  <c r="P30" i="1"/>
  <c r="Q30" i="1" s="1"/>
  <c r="X30" i="1" s="1"/>
  <c r="P27" i="1"/>
  <c r="Q27" i="1" s="1"/>
  <c r="AE27" i="1" s="1"/>
  <c r="P12" i="1"/>
  <c r="P44" i="1"/>
  <c r="Q44" i="1" s="1"/>
  <c r="P25" i="1"/>
  <c r="Q25" i="1" s="1"/>
  <c r="AE25" i="1" s="1"/>
  <c r="P24" i="1"/>
  <c r="Q24" i="1" s="1"/>
  <c r="X42" i="1"/>
  <c r="P23" i="1"/>
  <c r="Q23" i="1" s="1"/>
  <c r="AE23" i="1" s="1"/>
  <c r="AE48" i="1"/>
  <c r="X48" i="1"/>
  <c r="X40" i="1"/>
  <c r="AE40" i="1"/>
  <c r="C4" i="11"/>
  <c r="D4" i="11" s="1"/>
  <c r="C219" i="11"/>
  <c r="D219" i="11" s="1"/>
  <c r="BD9" i="1"/>
  <c r="BD14" i="1"/>
  <c r="BD12" i="1"/>
  <c r="BD20" i="1"/>
  <c r="BD18" i="1"/>
  <c r="BD17" i="1"/>
  <c r="C60" i="11"/>
  <c r="D60" i="11" s="1"/>
  <c r="C51" i="11"/>
  <c r="D51" i="11" s="1"/>
  <c r="BD13" i="1"/>
  <c r="BD15" i="1"/>
  <c r="BD10" i="1"/>
  <c r="C221" i="11"/>
  <c r="D221" i="11" s="1"/>
  <c r="BD7" i="1"/>
  <c r="BD8" i="1"/>
  <c r="BF16" i="1"/>
  <c r="BD19" i="1"/>
  <c r="BD5" i="1"/>
  <c r="C79" i="11"/>
  <c r="D79" i="11" s="1"/>
  <c r="BD6" i="1"/>
  <c r="C218" i="11"/>
  <c r="D218" i="11" s="1"/>
  <c r="C67" i="11"/>
  <c r="D67" i="11" s="1"/>
  <c r="C61" i="11"/>
  <c r="D61" i="11" s="1"/>
  <c r="C54" i="11"/>
  <c r="D54" i="11" s="1"/>
  <c r="C392" i="11"/>
  <c r="D392" i="11" s="1"/>
  <c r="E5" i="1"/>
  <c r="C169" i="11"/>
  <c r="D169" i="11" s="1"/>
  <c r="C80" i="11"/>
  <c r="D80" i="11" s="1"/>
  <c r="C179" i="11"/>
  <c r="D179" i="11" s="1"/>
  <c r="C397" i="11"/>
  <c r="D397" i="11" s="1"/>
  <c r="C253" i="11"/>
  <c r="D253" i="11" s="1"/>
  <c r="C75" i="11"/>
  <c r="D75" i="11" s="1"/>
  <c r="C11" i="11"/>
  <c r="D11" i="11" s="1"/>
  <c r="C395" i="11"/>
  <c r="D395" i="11" s="1"/>
  <c r="R18" i="1"/>
  <c r="C390" i="11"/>
  <c r="D390" i="11" s="1"/>
  <c r="C388" i="11"/>
  <c r="D388" i="11" s="1"/>
  <c r="C171" i="11"/>
  <c r="D171" i="11" s="1"/>
  <c r="C72" i="11"/>
  <c r="D72" i="11" s="1"/>
  <c r="C55" i="11"/>
  <c r="D55" i="11" s="1"/>
  <c r="C68" i="11"/>
  <c r="D68" i="11" s="1"/>
  <c r="C384" i="11"/>
  <c r="D384" i="11" s="1"/>
  <c r="C255" i="11"/>
  <c r="D255" i="11" s="1"/>
  <c r="C130" i="11"/>
  <c r="D130" i="11" s="1"/>
  <c r="C89" i="11"/>
  <c r="D89" i="11" s="1"/>
  <c r="C154" i="11"/>
  <c r="D154" i="11" s="1"/>
  <c r="C152" i="11"/>
  <c r="D152" i="11" s="1"/>
  <c r="C400" i="11"/>
  <c r="D400" i="11" s="1"/>
  <c r="L12" i="1"/>
  <c r="M12" i="1" s="1"/>
  <c r="N12" i="1" s="1"/>
  <c r="C381" i="11"/>
  <c r="D381" i="11" s="1"/>
  <c r="C416" i="11"/>
  <c r="D416" i="11" s="1"/>
  <c r="C148" i="11"/>
  <c r="D148" i="11" s="1"/>
  <c r="C113" i="11"/>
  <c r="D113" i="11" s="1"/>
  <c r="C165" i="11"/>
  <c r="D165" i="11" s="1"/>
  <c r="C366" i="11"/>
  <c r="D366" i="11" s="1"/>
  <c r="C279" i="11"/>
  <c r="D279" i="11" s="1"/>
  <c r="C226" i="11"/>
  <c r="D226" i="11" s="1"/>
  <c r="C339" i="11"/>
  <c r="D339" i="11" s="1"/>
  <c r="C96" i="11"/>
  <c r="D96" i="11" s="1"/>
  <c r="C115" i="11"/>
  <c r="D115" i="11" s="1"/>
  <c r="C117" i="11"/>
  <c r="D117" i="11" s="1"/>
  <c r="C108" i="11"/>
  <c r="D108" i="11" s="1"/>
  <c r="C254" i="11"/>
  <c r="D254" i="11" s="1"/>
  <c r="C84" i="11"/>
  <c r="D84" i="11" s="1"/>
  <c r="AF6" i="1"/>
  <c r="C243" i="11"/>
  <c r="D243" i="11" s="1"/>
  <c r="C391" i="11"/>
  <c r="D391" i="11" s="1"/>
  <c r="C65" i="11"/>
  <c r="D65" i="11" s="1"/>
  <c r="AW16" i="1"/>
  <c r="AY11" i="1"/>
  <c r="L18" i="1"/>
  <c r="M18" i="1" s="1"/>
  <c r="N18" i="1" s="1"/>
  <c r="L11" i="1"/>
  <c r="M11" i="1" s="1"/>
  <c r="N11" i="1" s="1"/>
  <c r="Q11" i="1" s="1"/>
  <c r="AW11" i="1"/>
  <c r="C263" i="11"/>
  <c r="D263" i="11" s="1"/>
  <c r="B6" i="1"/>
  <c r="C378" i="11"/>
  <c r="D378" i="11" s="1"/>
  <c r="C389" i="11"/>
  <c r="D389" i="11" s="1"/>
  <c r="AY7" i="1"/>
  <c r="Y7" i="1"/>
  <c r="L7" i="1"/>
  <c r="M7" i="1" s="1"/>
  <c r="N7" i="1" s="1"/>
  <c r="BF11" i="1"/>
  <c r="C222" i="11"/>
  <c r="D222" i="11" s="1"/>
  <c r="C74" i="11"/>
  <c r="D74" i="11" s="1"/>
  <c r="C328" i="11"/>
  <c r="D328" i="11" s="1"/>
  <c r="C406" i="11"/>
  <c r="D406" i="11" s="1"/>
  <c r="C83" i="11"/>
  <c r="D83" i="11" s="1"/>
  <c r="C125" i="11"/>
  <c r="D125" i="11" s="1"/>
  <c r="C357" i="11"/>
  <c r="D357" i="11" s="1"/>
  <c r="C325" i="11"/>
  <c r="D325" i="11" s="1"/>
  <c r="C53" i="11"/>
  <c r="D53" i="11" s="1"/>
  <c r="L15" i="1"/>
  <c r="M15" i="1" s="1"/>
  <c r="N15" i="1" s="1"/>
  <c r="AY15" i="1"/>
  <c r="C220" i="11"/>
  <c r="D220" i="11" s="1"/>
  <c r="C90" i="11"/>
  <c r="D90" i="11" s="1"/>
  <c r="C350" i="11"/>
  <c r="D350" i="11" s="1"/>
  <c r="C428" i="11"/>
  <c r="D428" i="11" s="1"/>
  <c r="C332" i="11"/>
  <c r="D332" i="11" s="1"/>
  <c r="C309" i="11"/>
  <c r="D309" i="11" s="1"/>
  <c r="C157" i="11"/>
  <c r="D157" i="11" s="1"/>
  <c r="C142" i="11"/>
  <c r="D142" i="11" s="1"/>
  <c r="C133" i="11"/>
  <c r="D133" i="11" s="1"/>
  <c r="C107" i="11"/>
  <c r="D107" i="11" s="1"/>
  <c r="C93" i="11"/>
  <c r="D93" i="11" s="1"/>
  <c r="C82" i="11"/>
  <c r="D82" i="11" s="1"/>
  <c r="C69" i="11"/>
  <c r="D69" i="11" s="1"/>
  <c r="C321" i="11"/>
  <c r="D321" i="11" s="1"/>
  <c r="C73" i="11"/>
  <c r="D73" i="11" s="1"/>
  <c r="C143" i="11"/>
  <c r="D143" i="11" s="1"/>
  <c r="C372" i="11"/>
  <c r="D372" i="11" s="1"/>
  <c r="C374" i="11"/>
  <c r="D374" i="11" s="1"/>
  <c r="C180" i="11"/>
  <c r="D180" i="11" s="1"/>
  <c r="C85" i="11"/>
  <c r="D85" i="11" s="1"/>
  <c r="C370" i="11"/>
  <c r="D370" i="11" s="1"/>
  <c r="C379" i="11"/>
  <c r="D379" i="11" s="1"/>
  <c r="C382" i="11"/>
  <c r="D382" i="11" s="1"/>
  <c r="AY6" i="1"/>
  <c r="AW6" i="1"/>
  <c r="AF10" i="1"/>
  <c r="C63" i="11"/>
  <c r="D63" i="11" s="1"/>
  <c r="C274" i="11"/>
  <c r="D274" i="11" s="1"/>
  <c r="C266" i="11"/>
  <c r="D266" i="11" s="1"/>
  <c r="C231" i="11"/>
  <c r="D231" i="11" s="1"/>
  <c r="C118" i="11"/>
  <c r="D118" i="11" s="1"/>
  <c r="C358" i="11"/>
  <c r="D358" i="11" s="1"/>
  <c r="C242" i="11"/>
  <c r="D242" i="11" s="1"/>
  <c r="C417" i="11"/>
  <c r="D417" i="11" s="1"/>
  <c r="C414" i="11"/>
  <c r="D414" i="11" s="1"/>
  <c r="C122" i="11"/>
  <c r="D122" i="11" s="1"/>
  <c r="C127" i="11"/>
  <c r="D127" i="11" s="1"/>
  <c r="C296" i="11"/>
  <c r="D296" i="11" s="1"/>
  <c r="C341" i="11"/>
  <c r="D341" i="11" s="1"/>
  <c r="C412" i="11"/>
  <c r="D412" i="11" s="1"/>
  <c r="C175" i="11"/>
  <c r="D175" i="11" s="1"/>
  <c r="C137" i="11"/>
  <c r="D137" i="11" s="1"/>
  <c r="C408" i="11"/>
  <c r="D408" i="11" s="1"/>
  <c r="C228" i="11"/>
  <c r="D228" i="11" s="1"/>
  <c r="C368" i="11"/>
  <c r="D368" i="11" s="1"/>
  <c r="C373" i="11"/>
  <c r="D373" i="11" s="1"/>
  <c r="C240" i="11"/>
  <c r="D240" i="11" s="1"/>
  <c r="C344" i="11"/>
  <c r="D344" i="11" s="1"/>
  <c r="C166" i="11"/>
  <c r="D166" i="11" s="1"/>
  <c r="C153" i="11"/>
  <c r="D153" i="11" s="1"/>
  <c r="C349" i="11"/>
  <c r="D349" i="11" s="1"/>
  <c r="C354" i="11"/>
  <c r="D354" i="11" s="1"/>
  <c r="C316" i="11"/>
  <c r="D316" i="11" s="1"/>
  <c r="C57" i="11"/>
  <c r="D57" i="11" s="1"/>
  <c r="C361" i="11"/>
  <c r="D361" i="11" s="1"/>
  <c r="C134" i="11"/>
  <c r="D134" i="11" s="1"/>
  <c r="C111" i="11"/>
  <c r="D111" i="11" s="1"/>
  <c r="C273" i="11"/>
  <c r="D273" i="11" s="1"/>
  <c r="C326" i="11"/>
  <c r="D326" i="11" s="1"/>
  <c r="C304" i="11"/>
  <c r="D304" i="11" s="1"/>
  <c r="C306" i="11"/>
  <c r="D306" i="11" s="1"/>
  <c r="C284" i="11"/>
  <c r="D284" i="11" s="1"/>
  <c r="C413" i="11"/>
  <c r="D413" i="11" s="1"/>
  <c r="C149" i="11"/>
  <c r="D149" i="11" s="1"/>
  <c r="C335" i="11"/>
  <c r="D335" i="11" s="1"/>
  <c r="C317" i="11"/>
  <c r="D317" i="11" s="1"/>
  <c r="AF5" i="1"/>
  <c r="Y5" i="1"/>
  <c r="BA9" i="1"/>
  <c r="R9" i="1"/>
  <c r="R13" i="1"/>
  <c r="L13" i="1"/>
  <c r="M13" i="1" s="1"/>
  <c r="N13" i="1" s="1"/>
  <c r="Y20" i="1"/>
  <c r="AY20" i="1"/>
  <c r="Y11" i="1"/>
  <c r="C377" i="11"/>
  <c r="D377" i="11" s="1"/>
  <c r="AW10" i="1"/>
  <c r="C376" i="11"/>
  <c r="D376" i="11" s="1"/>
  <c r="AF15" i="1"/>
  <c r="C267" i="11"/>
  <c r="D267" i="11" s="1"/>
  <c r="C315" i="11"/>
  <c r="D315" i="11" s="1"/>
  <c r="C64" i="11"/>
  <c r="D64" i="11" s="1"/>
  <c r="C258" i="11"/>
  <c r="D258" i="11" s="1"/>
  <c r="C147" i="11"/>
  <c r="D147" i="11" s="1"/>
  <c r="C103" i="11"/>
  <c r="D103" i="11" s="1"/>
  <c r="C272" i="11"/>
  <c r="D272" i="11" s="1"/>
  <c r="C121" i="11"/>
  <c r="D121" i="11" s="1"/>
  <c r="C421" i="11"/>
  <c r="D421" i="11" s="1"/>
  <c r="C365" i="11"/>
  <c r="D365" i="11" s="1"/>
  <c r="C305" i="11"/>
  <c r="D305" i="11" s="1"/>
  <c r="C260" i="11"/>
  <c r="D260" i="11" s="1"/>
  <c r="C295" i="11"/>
  <c r="D295" i="11" s="1"/>
  <c r="C91" i="11"/>
  <c r="D91" i="11" s="1"/>
  <c r="C229" i="11"/>
  <c r="D229" i="11" s="1"/>
  <c r="C275" i="11"/>
  <c r="D275" i="11" s="1"/>
  <c r="C422" i="11"/>
  <c r="D422" i="11" s="1"/>
  <c r="C176" i="11"/>
  <c r="D176" i="11" s="1"/>
  <c r="C410" i="11"/>
  <c r="D410" i="11" s="1"/>
  <c r="C98" i="11"/>
  <c r="D98" i="11" s="1"/>
  <c r="C282" i="11"/>
  <c r="D282" i="11" s="1"/>
  <c r="C313" i="11"/>
  <c r="D313" i="11" s="1"/>
  <c r="C293" i="11"/>
  <c r="D293" i="11" s="1"/>
  <c r="C269" i="11"/>
  <c r="D269" i="11" s="1"/>
  <c r="C276" i="11"/>
  <c r="D276" i="11" s="1"/>
  <c r="C281" i="11"/>
  <c r="D281" i="11" s="1"/>
  <c r="C123" i="11"/>
  <c r="D123" i="11" s="1"/>
  <c r="C407" i="11"/>
  <c r="D407" i="11" s="1"/>
  <c r="C311" i="11"/>
  <c r="D311" i="11" s="1"/>
  <c r="Y17" i="1"/>
  <c r="AW17" i="1"/>
  <c r="AF17" i="1"/>
  <c r="AW15" i="1"/>
  <c r="BA18" i="1"/>
  <c r="AY12" i="1"/>
  <c r="AY18" i="1"/>
  <c r="AW18" i="1"/>
  <c r="AF12" i="1"/>
  <c r="Y18" i="1"/>
  <c r="BA15" i="1"/>
  <c r="R15" i="1"/>
  <c r="BA12" i="1"/>
  <c r="C277" i="11"/>
  <c r="D277" i="11" s="1"/>
  <c r="C156" i="11"/>
  <c r="D156" i="11" s="1"/>
  <c r="C105" i="11"/>
  <c r="D105" i="11" s="1"/>
  <c r="C347" i="11"/>
  <c r="D347" i="11" s="1"/>
  <c r="C352" i="11"/>
  <c r="D352" i="11" s="1"/>
  <c r="C52" i="11"/>
  <c r="D52" i="11" s="1"/>
  <c r="C56" i="11"/>
  <c r="D56" i="11" s="1"/>
  <c r="C216" i="11"/>
  <c r="D216" i="11" s="1"/>
  <c r="C100" i="11"/>
  <c r="D100" i="11" s="1"/>
  <c r="C425" i="11"/>
  <c r="D425" i="11" s="1"/>
  <c r="C146" i="11"/>
  <c r="D146" i="11" s="1"/>
  <c r="C330" i="11"/>
  <c r="D330" i="11" s="1"/>
  <c r="C303" i="11"/>
  <c r="D303" i="11" s="1"/>
  <c r="C110" i="11"/>
  <c r="D110" i="11" s="1"/>
  <c r="C173" i="11"/>
  <c r="D173" i="11" s="1"/>
  <c r="C351" i="11"/>
  <c r="D351" i="11" s="1"/>
  <c r="C387" i="11"/>
  <c r="D387" i="11" s="1"/>
  <c r="C393" i="11"/>
  <c r="D393" i="11" s="1"/>
  <c r="C265" i="11"/>
  <c r="D265" i="11" s="1"/>
  <c r="C141" i="11"/>
  <c r="D141" i="11" s="1"/>
  <c r="C163" i="11"/>
  <c r="D163" i="11" s="1"/>
  <c r="C10" i="11"/>
  <c r="D10" i="11" s="1"/>
  <c r="AY13" i="1"/>
  <c r="AW13" i="1"/>
  <c r="AW20" i="1"/>
  <c r="BA19" i="1"/>
  <c r="L20" i="1"/>
  <c r="M20" i="1" s="1"/>
  <c r="N20" i="1" s="1"/>
  <c r="Y19" i="1"/>
  <c r="AF20" i="1"/>
  <c r="R17" i="1"/>
  <c r="R11" i="1"/>
  <c r="R6" i="1"/>
  <c r="R20" i="1"/>
  <c r="Y13" i="1"/>
  <c r="AY19" i="1"/>
  <c r="AF13" i="1"/>
  <c r="BA13" i="1"/>
  <c r="BA20" i="1"/>
  <c r="C241" i="11"/>
  <c r="D241" i="11" s="1"/>
  <c r="C420" i="11"/>
  <c r="D420" i="11" s="1"/>
  <c r="C319" i="11"/>
  <c r="D319" i="11" s="1"/>
  <c r="C323" i="11"/>
  <c r="D323" i="11" s="1"/>
  <c r="C257" i="11"/>
  <c r="D257" i="11" s="1"/>
  <c r="C318" i="11"/>
  <c r="D318" i="11" s="1"/>
  <c r="C239" i="11"/>
  <c r="D239" i="11" s="1"/>
  <c r="Y14" i="1"/>
  <c r="AW14" i="1"/>
  <c r="BA14" i="1"/>
  <c r="C8" i="11"/>
  <c r="D8" i="11" s="1"/>
  <c r="C271" i="11"/>
  <c r="D271" i="11" s="1"/>
  <c r="C308" i="11"/>
  <c r="D308" i="11" s="1"/>
  <c r="C217" i="11"/>
  <c r="D217" i="11" s="1"/>
  <c r="R10" i="1"/>
  <c r="R5" i="1"/>
  <c r="R19" i="1"/>
  <c r="AF9" i="1"/>
  <c r="R12" i="1"/>
  <c r="L10" i="1"/>
  <c r="M10" i="1" s="1"/>
  <c r="AY10" i="1"/>
  <c r="L5" i="1"/>
  <c r="M5" i="1" s="1"/>
  <c r="N5" i="1" s="1"/>
  <c r="AY9" i="1"/>
  <c r="L19" i="1"/>
  <c r="M19" i="1" s="1"/>
  <c r="L17" i="1"/>
  <c r="M17" i="1" s="1"/>
  <c r="N17" i="1" s="1"/>
  <c r="AW12" i="1"/>
  <c r="Y9" i="1"/>
  <c r="Y6" i="1"/>
  <c r="AW5" i="1"/>
  <c r="AW19" i="1"/>
  <c r="BA5" i="1"/>
  <c r="L9" i="1"/>
  <c r="M9" i="1" s="1"/>
  <c r="N9" i="1" s="1"/>
  <c r="Q9" i="1" s="1"/>
  <c r="L6" i="1"/>
  <c r="M6" i="1" s="1"/>
  <c r="N6" i="1" s="1"/>
  <c r="Q6" i="1" s="1"/>
  <c r="AY5" i="1"/>
  <c r="AW9" i="1"/>
  <c r="C162" i="11"/>
  <c r="D162" i="11" s="1"/>
  <c r="C151" i="11"/>
  <c r="D151" i="11" s="1"/>
  <c r="C331" i="11"/>
  <c r="D331" i="11" s="1"/>
  <c r="C307" i="11"/>
  <c r="D307" i="11" s="1"/>
  <c r="C262" i="11"/>
  <c r="D262" i="11" s="1"/>
  <c r="C168" i="11"/>
  <c r="D168" i="11" s="1"/>
  <c r="C369" i="11"/>
  <c r="D369" i="11" s="1"/>
  <c r="C337" i="11"/>
  <c r="D337" i="11" s="1"/>
  <c r="C345" i="11"/>
  <c r="D345" i="11" s="1"/>
  <c r="C348" i="11"/>
  <c r="D348" i="11" s="1"/>
  <c r="C353" i="11"/>
  <c r="D353" i="11" s="1"/>
  <c r="C174" i="11"/>
  <c r="D174" i="11" s="1"/>
  <c r="C87" i="11"/>
  <c r="D87" i="11" s="1"/>
  <c r="C359" i="11"/>
  <c r="D359" i="11" s="1"/>
  <c r="C364" i="11"/>
  <c r="D364" i="11" s="1"/>
  <c r="C338" i="11"/>
  <c r="D338" i="11" s="1"/>
  <c r="C159" i="11"/>
  <c r="D159" i="11" s="1"/>
  <c r="C139" i="11"/>
  <c r="D139" i="11" s="1"/>
  <c r="C129" i="11"/>
  <c r="D129" i="11" s="1"/>
  <c r="C112" i="11"/>
  <c r="D112" i="11" s="1"/>
  <c r="C86" i="11"/>
  <c r="D86" i="11" s="1"/>
  <c r="C356" i="11"/>
  <c r="D356" i="11" s="1"/>
  <c r="C360" i="11"/>
  <c r="D360" i="11" s="1"/>
  <c r="C367" i="11"/>
  <c r="D367" i="11" s="1"/>
  <c r="C371" i="11"/>
  <c r="D371" i="11" s="1"/>
  <c r="C252" i="11"/>
  <c r="D252" i="11" s="1"/>
  <c r="C268" i="11"/>
  <c r="D268" i="11" s="1"/>
  <c r="C261" i="11"/>
  <c r="D261" i="11" s="1"/>
  <c r="C294" i="11"/>
  <c r="D294" i="11" s="1"/>
  <c r="C280" i="11"/>
  <c r="D280" i="11" s="1"/>
  <c r="C230" i="11"/>
  <c r="D230" i="11" s="1"/>
  <c r="C411" i="11"/>
  <c r="D411" i="11" s="1"/>
  <c r="C404" i="11"/>
  <c r="D404" i="11" s="1"/>
  <c r="C124" i="11"/>
  <c r="D124" i="11" s="1"/>
  <c r="C119" i="11"/>
  <c r="D119" i="11" s="1"/>
  <c r="C92" i="11"/>
  <c r="D92" i="11" s="1"/>
  <c r="C225" i="11"/>
  <c r="D225" i="11" s="1"/>
  <c r="C178" i="11"/>
  <c r="D178" i="11" s="1"/>
  <c r="C160" i="11"/>
  <c r="D160" i="11" s="1"/>
  <c r="C140" i="11"/>
  <c r="D140" i="11" s="1"/>
  <c r="C135" i="11"/>
  <c r="D135" i="11" s="1"/>
  <c r="C270" i="11"/>
  <c r="D270" i="11" s="1"/>
  <c r="C227" i="11"/>
  <c r="D227" i="11" s="1"/>
  <c r="C409" i="11"/>
  <c r="D409" i="11" s="1"/>
  <c r="C401" i="11"/>
  <c r="D401" i="11" s="1"/>
  <c r="C340" i="11"/>
  <c r="D340" i="11" s="1"/>
  <c r="C256" i="11"/>
  <c r="D256" i="11" s="1"/>
  <c r="C7" i="11"/>
  <c r="D7" i="11" s="1"/>
  <c r="C132" i="11"/>
  <c r="D132" i="11" s="1"/>
  <c r="C170" i="11"/>
  <c r="D170" i="11" s="1"/>
  <c r="C346" i="11"/>
  <c r="D346" i="11" s="1"/>
  <c r="C5" i="11"/>
  <c r="D5" i="11" s="1"/>
  <c r="C418" i="11"/>
  <c r="D418" i="11" s="1"/>
  <c r="Y16" i="1"/>
  <c r="R16" i="1"/>
  <c r="BA16" i="1"/>
  <c r="AF16" i="1"/>
  <c r="L16" i="1"/>
  <c r="M16" i="1" s="1"/>
  <c r="N16" i="1" s="1"/>
  <c r="Y8" i="1"/>
  <c r="AY8" i="1"/>
  <c r="L8" i="1"/>
  <c r="M8" i="1" s="1"/>
  <c r="R8" i="1"/>
  <c r="AW8" i="1"/>
  <c r="L14" i="1"/>
  <c r="M14" i="1" s="1"/>
  <c r="N14" i="1" s="1"/>
  <c r="AY14" i="1"/>
  <c r="BA7" i="1"/>
  <c r="AF7" i="1"/>
  <c r="AW7" i="1"/>
  <c r="C429" i="11"/>
  <c r="D429" i="11" s="1"/>
  <c r="C423" i="11"/>
  <c r="D423" i="11" s="1"/>
  <c r="C327" i="11"/>
  <c r="D327" i="11" s="1"/>
  <c r="C312" i="11"/>
  <c r="D312" i="11" s="1"/>
  <c r="C128" i="11"/>
  <c r="D128" i="11" s="1"/>
  <c r="C106" i="11"/>
  <c r="D106" i="11" s="1"/>
  <c r="C102" i="11"/>
  <c r="D102" i="11" s="1"/>
  <c r="C97" i="11"/>
  <c r="D97" i="11" s="1"/>
  <c r="C403" i="11"/>
  <c r="D403" i="11" s="1"/>
  <c r="C114" i="11"/>
  <c r="D114" i="11" s="1"/>
  <c r="C363" i="11"/>
  <c r="D363" i="11" s="1"/>
  <c r="C399" i="11"/>
  <c r="D399" i="11" s="1"/>
  <c r="C320" i="11"/>
  <c r="D320" i="11" s="1"/>
  <c r="C398" i="11"/>
  <c r="D398" i="11" s="1"/>
  <c r="C6" i="11"/>
  <c r="D6" i="11" s="1"/>
  <c r="Y10" i="1"/>
  <c r="R14" i="1"/>
  <c r="AF11" i="1"/>
  <c r="AY17" i="1"/>
  <c r="BA8" i="1"/>
  <c r="AF14" i="1"/>
  <c r="BA17" i="1"/>
  <c r="AE135" i="1" l="1"/>
  <c r="X127" i="1"/>
  <c r="AE57" i="1"/>
  <c r="X29" i="1"/>
  <c r="X249" i="1"/>
  <c r="AE199" i="1"/>
  <c r="AE201" i="1"/>
  <c r="X198" i="1"/>
  <c r="X203" i="1"/>
  <c r="AE197" i="1"/>
  <c r="AE200" i="1"/>
  <c r="X200" i="1"/>
  <c r="AE51" i="1"/>
  <c r="AE225" i="1"/>
  <c r="AE142" i="1"/>
  <c r="X125" i="1"/>
  <c r="X139" i="1"/>
  <c r="X141" i="1"/>
  <c r="X134" i="1"/>
  <c r="AE113" i="1"/>
  <c r="X136" i="1"/>
  <c r="X64" i="1"/>
  <c r="AE126" i="1"/>
  <c r="AE137" i="1"/>
  <c r="X128" i="1"/>
  <c r="AE22" i="1"/>
  <c r="X130" i="1"/>
  <c r="AE133" i="1"/>
  <c r="AE138" i="1"/>
  <c r="AE140" i="1"/>
  <c r="AE131" i="1"/>
  <c r="AE34" i="1"/>
  <c r="X34" i="1"/>
  <c r="AL34" i="1" s="1"/>
  <c r="X84" i="1"/>
  <c r="X80" i="1"/>
  <c r="X72" i="1"/>
  <c r="AE53" i="1"/>
  <c r="AE117" i="1"/>
  <c r="AE74" i="1"/>
  <c r="X254" i="1"/>
  <c r="X82" i="1"/>
  <c r="AE69" i="1"/>
  <c r="AE55" i="1"/>
  <c r="AE219" i="1"/>
  <c r="AE88" i="1"/>
  <c r="X132" i="1"/>
  <c r="AE132" i="1"/>
  <c r="AE129" i="1"/>
  <c r="X129" i="1"/>
  <c r="AE90" i="1"/>
  <c r="X243" i="1"/>
  <c r="X197" i="1"/>
  <c r="AE76" i="1"/>
  <c r="AE247" i="1"/>
  <c r="X244" i="1"/>
  <c r="AE52" i="1"/>
  <c r="AL155" i="1"/>
  <c r="X245" i="1"/>
  <c r="X155" i="1"/>
  <c r="X41" i="1"/>
  <c r="AL188" i="1"/>
  <c r="X157" i="1"/>
  <c r="AE198" i="1"/>
  <c r="AE116" i="1"/>
  <c r="AL152" i="1"/>
  <c r="X56" i="1"/>
  <c r="AE167" i="1"/>
  <c r="AE223" i="1"/>
  <c r="X255" i="1"/>
  <c r="AE45" i="1"/>
  <c r="AE152" i="1"/>
  <c r="X91" i="1"/>
  <c r="AL157" i="1"/>
  <c r="AE226" i="1"/>
  <c r="AE93" i="1"/>
  <c r="X50" i="1"/>
  <c r="AL190" i="1"/>
  <c r="X115" i="1"/>
  <c r="X224" i="1"/>
  <c r="AE65" i="1"/>
  <c r="AE79" i="1"/>
  <c r="AE28" i="1"/>
  <c r="X164" i="1"/>
  <c r="X54" i="1"/>
  <c r="Q15" i="1"/>
  <c r="AE15" i="1" s="1"/>
  <c r="X87" i="1"/>
  <c r="X256" i="1"/>
  <c r="X167" i="1"/>
  <c r="AL164" i="1"/>
  <c r="X240" i="1"/>
  <c r="X199" i="1"/>
  <c r="X252" i="1"/>
  <c r="X253" i="1"/>
  <c r="X222" i="1"/>
  <c r="AE73" i="1"/>
  <c r="AE81" i="1"/>
  <c r="X70" i="1"/>
  <c r="X86" i="1"/>
  <c r="AE114" i="1"/>
  <c r="AE242" i="1"/>
  <c r="X77" i="1"/>
  <c r="X94" i="1"/>
  <c r="X159" i="1"/>
  <c r="AE203" i="1"/>
  <c r="X201" i="1"/>
  <c r="AE85" i="1"/>
  <c r="AL159" i="1"/>
  <c r="X156" i="1"/>
  <c r="AE251" i="1"/>
  <c r="AL156" i="1"/>
  <c r="AE83" i="1"/>
  <c r="AE71" i="1"/>
  <c r="AE151" i="1"/>
  <c r="X161" i="1"/>
  <c r="AE163" i="1"/>
  <c r="AL151" i="1"/>
  <c r="AE161" i="1"/>
  <c r="AL191" i="1"/>
  <c r="AE187" i="1"/>
  <c r="AE230" i="1"/>
  <c r="AE118" i="1"/>
  <c r="AL163" i="1"/>
  <c r="X75" i="1"/>
  <c r="AE166" i="1"/>
  <c r="X67" i="1"/>
  <c r="AE246" i="1"/>
  <c r="AE189" i="1"/>
  <c r="X166" i="1"/>
  <c r="AE248" i="1"/>
  <c r="AE228" i="1"/>
  <c r="X250" i="1"/>
  <c r="X229" i="1"/>
  <c r="AE112" i="1"/>
  <c r="X95" i="1"/>
  <c r="AE149" i="1"/>
  <c r="AE192" i="1"/>
  <c r="AL149" i="1"/>
  <c r="AE89" i="1"/>
  <c r="AE110" i="1"/>
  <c r="X154" i="1"/>
  <c r="AL153" i="1"/>
  <c r="AL154" i="1"/>
  <c r="AE78" i="1"/>
  <c r="X153" i="1"/>
  <c r="X46" i="1"/>
  <c r="Q14" i="1"/>
  <c r="X14" i="1" s="1"/>
  <c r="AE38" i="1"/>
  <c r="AE160" i="1"/>
  <c r="AL160" i="1"/>
  <c r="X160" i="1"/>
  <c r="X162" i="1"/>
  <c r="AE162" i="1"/>
  <c r="AL162" i="1"/>
  <c r="AL168" i="1"/>
  <c r="X168" i="1"/>
  <c r="AE168" i="1"/>
  <c r="X111" i="1"/>
  <c r="AE111" i="1"/>
  <c r="X43" i="1"/>
  <c r="Q5" i="1"/>
  <c r="X5" i="1" s="1"/>
  <c r="Q16" i="1"/>
  <c r="AE16" i="1" s="1"/>
  <c r="Q7" i="1"/>
  <c r="X7" i="1" s="1"/>
  <c r="X92" i="1"/>
  <c r="AE92" i="1"/>
  <c r="AE194" i="1"/>
  <c r="X194" i="1"/>
  <c r="X227" i="1"/>
  <c r="AE227" i="1"/>
  <c r="X221" i="1"/>
  <c r="AE221" i="1"/>
  <c r="X195" i="1"/>
  <c r="AE195" i="1"/>
  <c r="X202" i="1"/>
  <c r="AE202" i="1"/>
  <c r="X196" i="1"/>
  <c r="AE196" i="1"/>
  <c r="AE218" i="1"/>
  <c r="X218" i="1"/>
  <c r="AE39" i="1"/>
  <c r="AE66" i="1"/>
  <c r="X66" i="1"/>
  <c r="AE220" i="1"/>
  <c r="X220" i="1"/>
  <c r="C54" i="1"/>
  <c r="D54" i="1" s="1"/>
  <c r="E54" i="1" s="1"/>
  <c r="B57" i="1"/>
  <c r="X26" i="1"/>
  <c r="X27" i="1"/>
  <c r="X23" i="1"/>
  <c r="AE30" i="1"/>
  <c r="AE24" i="1"/>
  <c r="X24" i="1"/>
  <c r="X44" i="1"/>
  <c r="AE44" i="1"/>
  <c r="X25" i="1"/>
  <c r="Q18" i="1"/>
  <c r="AE18" i="1" s="1"/>
  <c r="BC10" i="1"/>
  <c r="BG10" i="1" s="1"/>
  <c r="BC14" i="1"/>
  <c r="BB14" i="1" s="1"/>
  <c r="BC6" i="1"/>
  <c r="BG6" i="1" s="1"/>
  <c r="BC16" i="1"/>
  <c r="BB16" i="1" s="1"/>
  <c r="Q12" i="1"/>
  <c r="AE12" i="1" s="1"/>
  <c r="Q13" i="1"/>
  <c r="AE13" i="1" s="1"/>
  <c r="BC11" i="1"/>
  <c r="BB11" i="1" s="1"/>
  <c r="Q17" i="1"/>
  <c r="X17" i="1" s="1"/>
  <c r="C6" i="1"/>
  <c r="D6" i="1" s="1"/>
  <c r="E6" i="1" s="1"/>
  <c r="B7" i="1"/>
  <c r="BC12" i="1"/>
  <c r="BE12" i="1" s="1"/>
  <c r="BC20" i="1"/>
  <c r="BB20" i="1" s="1"/>
  <c r="BC9" i="1"/>
  <c r="BE9" i="1" s="1"/>
  <c r="BC15" i="1"/>
  <c r="BB15" i="1" s="1"/>
  <c r="Q20" i="1"/>
  <c r="X20" i="1" s="1"/>
  <c r="BC13" i="1"/>
  <c r="BB13" i="1" s="1"/>
  <c r="BC18" i="1"/>
  <c r="BC19" i="1"/>
  <c r="BE19" i="1" s="1"/>
  <c r="BC5" i="1"/>
  <c r="BE5" i="1" s="1"/>
  <c r="N19" i="1"/>
  <c r="Q19" i="1" s="1"/>
  <c r="BC7" i="1"/>
  <c r="X9" i="1"/>
  <c r="AE9" i="1"/>
  <c r="X11" i="1"/>
  <c r="AE11" i="1"/>
  <c r="N8" i="1"/>
  <c r="Q8" i="1" s="1"/>
  <c r="BC8" i="1"/>
  <c r="BB8" i="1" s="1"/>
  <c r="BC17" i="1"/>
  <c r="BB17" i="1" s="1"/>
  <c r="X6" i="1"/>
  <c r="AE6" i="1"/>
  <c r="N10" i="1"/>
  <c r="Q10" i="1" s="1"/>
  <c r="X15" i="1" l="1"/>
  <c r="AE14" i="1"/>
  <c r="X16" i="1"/>
  <c r="AE5" i="1"/>
  <c r="AE7" i="1"/>
  <c r="C55" i="1"/>
  <c r="D55" i="1" s="1"/>
  <c r="E55" i="1" s="1"/>
  <c r="X18" i="1"/>
  <c r="BE20" i="1"/>
  <c r="X13" i="1"/>
  <c r="BE11" i="1"/>
  <c r="BG14" i="1"/>
  <c r="BE14" i="1"/>
  <c r="BG11" i="1"/>
  <c r="AE17" i="1"/>
  <c r="AE20" i="1"/>
  <c r="BE16" i="1"/>
  <c r="BE10" i="1"/>
  <c r="BB10" i="1"/>
  <c r="X12" i="1"/>
  <c r="BB6" i="1"/>
  <c r="BE6" i="1"/>
  <c r="BB12" i="1"/>
  <c r="BG16" i="1"/>
  <c r="BG5" i="1"/>
  <c r="BE13" i="1"/>
  <c r="BB5" i="1"/>
  <c r="BG13" i="1"/>
  <c r="B8" i="1"/>
  <c r="C7" i="1"/>
  <c r="D7" i="1" s="1"/>
  <c r="E7" i="1" s="1"/>
  <c r="BG20" i="1"/>
  <c r="BG12" i="1"/>
  <c r="BB9" i="1"/>
  <c r="BB19" i="1"/>
  <c r="BG19" i="1"/>
  <c r="BG9" i="1"/>
  <c r="BE15" i="1"/>
  <c r="BG15" i="1"/>
  <c r="BG8" i="1"/>
  <c r="BE8" i="1"/>
  <c r="BE18" i="1"/>
  <c r="BG18" i="1"/>
  <c r="BB18" i="1"/>
  <c r="AE19" i="1"/>
  <c r="X19" i="1"/>
  <c r="BG7" i="1"/>
  <c r="BE7" i="1"/>
  <c r="BB7" i="1"/>
  <c r="BG17" i="1"/>
  <c r="BE17" i="1"/>
  <c r="X8" i="1"/>
  <c r="AE8" i="1"/>
  <c r="X10" i="1"/>
  <c r="AE10" i="1"/>
  <c r="C56" i="1" l="1"/>
  <c r="D56" i="1" s="1"/>
  <c r="E56" i="1" s="1"/>
  <c r="C8" i="1"/>
  <c r="D8" i="1" s="1"/>
  <c r="E8" i="1" s="1"/>
  <c r="B9" i="1"/>
  <c r="C57" i="1" l="1"/>
  <c r="D57" i="1" s="1"/>
  <c r="E57" i="1" s="1"/>
  <c r="C9" i="1"/>
  <c r="D9" i="1" s="1"/>
  <c r="E9" i="1" s="1"/>
  <c r="B10" i="1"/>
  <c r="B11" i="1" l="1"/>
  <c r="C10" i="1"/>
  <c r="D10" i="1" s="1"/>
  <c r="E10" i="1" s="1"/>
  <c r="B12" i="1" l="1"/>
  <c r="C11" i="1"/>
  <c r="D11" i="1" s="1"/>
  <c r="E11" i="1" s="1"/>
  <c r="B13" i="1" l="1"/>
  <c r="C12" i="1"/>
  <c r="D12" i="1" s="1"/>
  <c r="E12" i="1" s="1"/>
  <c r="C13" i="1" l="1"/>
  <c r="D13" i="1" s="1"/>
  <c r="E13" i="1" s="1"/>
  <c r="B14" i="1"/>
  <c r="C14" i="1" l="1"/>
  <c r="D14" i="1" s="1"/>
  <c r="E14" i="1" s="1"/>
  <c r="B15" i="1"/>
  <c r="B16" i="1" l="1"/>
  <c r="C15" i="1"/>
  <c r="D15" i="1" s="1"/>
  <c r="E15" i="1" s="1"/>
  <c r="B69" i="1" l="1"/>
  <c r="B17" i="1"/>
  <c r="C16" i="1"/>
  <c r="D16" i="1" s="1"/>
  <c r="E16" i="1" s="1"/>
  <c r="C69" i="1" l="1"/>
  <c r="D69" i="1" s="1"/>
  <c r="E69" i="1" s="1"/>
  <c r="B70" i="1"/>
  <c r="B18" i="1"/>
  <c r="C17" i="1"/>
  <c r="D17" i="1" s="1"/>
  <c r="E17" i="1" s="1"/>
  <c r="C70" i="1" l="1"/>
  <c r="D70" i="1" s="1"/>
  <c r="E70" i="1" s="1"/>
  <c r="B71" i="1"/>
  <c r="B19" i="1"/>
  <c r="C18" i="1"/>
  <c r="D18" i="1" s="1"/>
  <c r="E18" i="1" s="1"/>
  <c r="B72" i="1" l="1"/>
  <c r="C71" i="1"/>
  <c r="D71" i="1" s="1"/>
  <c r="E71" i="1" s="1"/>
  <c r="C19" i="1"/>
  <c r="D19" i="1" s="1"/>
  <c r="E19" i="1" s="1"/>
  <c r="B20" i="1"/>
  <c r="C72" i="1" l="1"/>
  <c r="D72" i="1" s="1"/>
  <c r="E72" i="1" s="1"/>
  <c r="B73" i="1"/>
  <c r="C20" i="1"/>
  <c r="D20" i="1" s="1"/>
  <c r="E20" i="1" s="1"/>
  <c r="C73" i="1" l="1"/>
  <c r="D73" i="1" s="1"/>
  <c r="E73" i="1" s="1"/>
  <c r="B74" i="1"/>
  <c r="C74" i="1" l="1"/>
  <c r="D74" i="1" s="1"/>
  <c r="E74" i="1" s="1"/>
  <c r="B75" i="1"/>
  <c r="B76" i="1" l="1"/>
  <c r="C75" i="1"/>
  <c r="D75" i="1" s="1"/>
  <c r="E75" i="1" s="1"/>
  <c r="C76" i="1" l="1"/>
  <c r="D76" i="1" s="1"/>
  <c r="E76" i="1" s="1"/>
  <c r="B77" i="1"/>
  <c r="C77" i="1" l="1"/>
  <c r="D77" i="1" s="1"/>
  <c r="E77" i="1" s="1"/>
  <c r="B78" i="1"/>
  <c r="C78" i="1" l="1"/>
  <c r="D78" i="1" s="1"/>
  <c r="E78" i="1" s="1"/>
  <c r="B79" i="1"/>
  <c r="B80" i="1" l="1"/>
  <c r="C79" i="1"/>
  <c r="D79" i="1" s="1"/>
  <c r="E79" i="1" s="1"/>
  <c r="C80" i="1" l="1"/>
  <c r="D80" i="1" s="1"/>
  <c r="E80" i="1" s="1"/>
  <c r="B81" i="1"/>
  <c r="C81" i="1" l="1"/>
  <c r="D81" i="1" s="1"/>
  <c r="E81" i="1" s="1"/>
  <c r="B82" i="1"/>
  <c r="C82" i="1" l="1"/>
  <c r="D82" i="1" s="1"/>
  <c r="E82" i="1" s="1"/>
  <c r="B83" i="1"/>
  <c r="B84" i="1" l="1"/>
  <c r="C83" i="1"/>
  <c r="D83" i="1" s="1"/>
  <c r="E83" i="1" s="1"/>
  <c r="C84" i="1" l="1"/>
  <c r="D84" i="1" s="1"/>
  <c r="E84" i="1" s="1"/>
  <c r="B85" i="1"/>
  <c r="C85" i="1" l="1"/>
  <c r="D85" i="1" s="1"/>
  <c r="E85" i="1" s="1"/>
  <c r="B86" i="1"/>
  <c r="C86" i="1" l="1"/>
  <c r="D86" i="1" s="1"/>
  <c r="E86" i="1" s="1"/>
  <c r="B87" i="1"/>
  <c r="B88" i="1" l="1"/>
  <c r="C87" i="1"/>
  <c r="D87" i="1" s="1"/>
  <c r="E87" i="1" s="1"/>
  <c r="C88" i="1" l="1"/>
  <c r="D88" i="1" s="1"/>
  <c r="E88" i="1" s="1"/>
  <c r="B89" i="1"/>
  <c r="C89" i="1" l="1"/>
  <c r="D89" i="1" s="1"/>
  <c r="E89" i="1" s="1"/>
  <c r="B90" i="1"/>
  <c r="C90" i="1" l="1"/>
  <c r="D90" i="1" s="1"/>
  <c r="E90" i="1" s="1"/>
  <c r="B91" i="1"/>
  <c r="B92" i="1" l="1"/>
  <c r="C91" i="1"/>
  <c r="D91" i="1" s="1"/>
  <c r="E91" i="1" s="1"/>
  <c r="C92" i="1" l="1"/>
  <c r="D92" i="1" s="1"/>
  <c r="E92" i="1" s="1"/>
  <c r="B93" i="1"/>
  <c r="C93" i="1" l="1"/>
  <c r="D93" i="1" s="1"/>
  <c r="E93" i="1" s="1"/>
  <c r="B94" i="1"/>
  <c r="C94" i="1" l="1"/>
  <c r="D94" i="1" s="1"/>
  <c r="E94" i="1" s="1"/>
  <c r="B95" i="1"/>
  <c r="C95" i="1" l="1"/>
  <c r="D95" i="1" s="1"/>
  <c r="E95" i="1" s="1"/>
</calcChain>
</file>

<file path=xl/sharedStrings.xml><?xml version="1.0" encoding="utf-8"?>
<sst xmlns="http://schemas.openxmlformats.org/spreadsheetml/2006/main" count="5983" uniqueCount="3245">
  <si>
    <t>Affinity Pricing</t>
  </si>
  <si>
    <r>
      <t xml:space="preserve">Affinity Pricing with Special Solid Paint </t>
    </r>
    <r>
      <rPr>
        <sz val="10"/>
        <color theme="0"/>
        <rFont val="Hyundai Sans Head Office"/>
        <family val="2"/>
      </rPr>
      <t>(if applicable)</t>
    </r>
  </si>
  <si>
    <t>Affinity Pricing with Metallic Paint</t>
  </si>
  <si>
    <r>
      <t>Affinity Pricing with Matt Paint</t>
    </r>
    <r>
      <rPr>
        <sz val="10"/>
        <color theme="0"/>
        <rFont val="Hyundai Sans Head Office"/>
        <family val="2"/>
      </rPr>
      <t xml:space="preserve"> (if applicable)</t>
    </r>
  </si>
  <si>
    <r>
      <t>Affinity Pricing with Special Pearl Paint</t>
    </r>
    <r>
      <rPr>
        <sz val="10"/>
        <color theme="0"/>
        <rFont val="Hyundai Sans Head Office"/>
        <family val="2"/>
      </rPr>
      <t xml:space="preserve"> (if applicable)</t>
    </r>
  </si>
  <si>
    <r>
      <t>Dealer Payment</t>
    </r>
    <r>
      <rPr>
        <sz val="9"/>
        <color theme="0"/>
        <rFont val="Hyundai Sans Head Office"/>
        <family val="2"/>
      </rPr>
      <t/>
    </r>
  </si>
  <si>
    <t>Basic Retail Price</t>
  </si>
  <si>
    <t xml:space="preserve">Affinity Discount </t>
  </si>
  <si>
    <r>
      <t xml:space="preserve">Customer Saving
</t>
    </r>
    <r>
      <rPr>
        <sz val="8"/>
        <color theme="1"/>
        <rFont val="Hyundai Sans Head Office"/>
        <family val="2"/>
      </rPr>
      <t>[ex VAT]</t>
    </r>
  </si>
  <si>
    <t>Affinity Basic Price</t>
  </si>
  <si>
    <t>VAT 20%</t>
  </si>
  <si>
    <t>Delivery + FRF</t>
  </si>
  <si>
    <t>VED</t>
  </si>
  <si>
    <t>Affinity On the Road*</t>
  </si>
  <si>
    <t>Affinity Saving inc VAT</t>
  </si>
  <si>
    <t>Special Solid Paint Basic Price</t>
  </si>
  <si>
    <t xml:space="preserve">Special Solid Paint Discount </t>
  </si>
  <si>
    <r>
      <t xml:space="preserve">Special Solid Paint Cost
</t>
    </r>
    <r>
      <rPr>
        <sz val="8"/>
        <color theme="1"/>
        <rFont val="Hyundai Sans Head Office"/>
        <family val="2"/>
      </rPr>
      <t>[ex VAT]</t>
    </r>
  </si>
  <si>
    <r>
      <t xml:space="preserve">Special Solid Paint Cost
</t>
    </r>
    <r>
      <rPr>
        <sz val="8"/>
        <color theme="1"/>
        <rFont val="Hyundai Sans Head Office"/>
        <family val="2"/>
      </rPr>
      <t>[inc VAT]</t>
    </r>
  </si>
  <si>
    <t>On the Road with Special Solid Paint*</t>
  </si>
  <si>
    <t>Affinity Saving with Special Solid Paint OTR</t>
  </si>
  <si>
    <t>Metallic Paint Basic Price</t>
  </si>
  <si>
    <t xml:space="preserve">Metallic Paint Discount </t>
  </si>
  <si>
    <r>
      <t xml:space="preserve">Metallic Paint Cost
</t>
    </r>
    <r>
      <rPr>
        <sz val="8"/>
        <color theme="1"/>
        <rFont val="Hyundai Sans Head Office"/>
        <family val="2"/>
      </rPr>
      <t>[ex VAT]</t>
    </r>
  </si>
  <si>
    <r>
      <t xml:space="preserve">Metallic Paint Cost
</t>
    </r>
    <r>
      <rPr>
        <sz val="8"/>
        <color theme="1"/>
        <rFont val="Hyundai Sans Head Office"/>
        <family val="2"/>
      </rPr>
      <t>[inc VAT]</t>
    </r>
  </si>
  <si>
    <t>On the Road with Metallic Paint*</t>
  </si>
  <si>
    <t>Affinity Saving with Metallic Paint OTR</t>
  </si>
  <si>
    <t>Matt Paint Basic Price</t>
  </si>
  <si>
    <t xml:space="preserve">Matt Paint Discount </t>
  </si>
  <si>
    <r>
      <t xml:space="preserve">Matt Paint Cost
</t>
    </r>
    <r>
      <rPr>
        <sz val="8"/>
        <color theme="1"/>
        <rFont val="Hyundai Sans Head Office"/>
        <family val="2"/>
      </rPr>
      <t>[ex VAT]</t>
    </r>
  </si>
  <si>
    <r>
      <t xml:space="preserve">Matt Paint Cost
</t>
    </r>
    <r>
      <rPr>
        <sz val="8"/>
        <color theme="1"/>
        <rFont val="Hyundai Sans Head Office"/>
        <family val="2"/>
      </rPr>
      <t>[inc VAT]</t>
    </r>
  </si>
  <si>
    <t>On the Road with Matt Paint*</t>
  </si>
  <si>
    <t>Affinity Saving with Matt Paint OTR</t>
  </si>
  <si>
    <t>Speical Pearl Paint Basic Price</t>
  </si>
  <si>
    <r>
      <t xml:space="preserve">Affinity Margin 
</t>
    </r>
    <r>
      <rPr>
        <sz val="8"/>
        <color theme="1"/>
        <rFont val="Hyundai Sans Head Office"/>
        <family val="2"/>
      </rPr>
      <t>[per
 Commercial Policy]</t>
    </r>
  </si>
  <si>
    <t>Affinity Discount</t>
  </si>
  <si>
    <t>Wholesale Margin</t>
  </si>
  <si>
    <r>
      <t xml:space="preserve">Additional Payable
</t>
    </r>
    <r>
      <rPr>
        <sz val="8"/>
        <color theme="0"/>
        <rFont val="Hyundai Sans Head Office"/>
        <family val="2"/>
      </rPr>
      <t>[margin plus discount minus consignment]</t>
    </r>
  </si>
  <si>
    <t>Additional Payable on Special Solid Paint</t>
  </si>
  <si>
    <r>
      <t xml:space="preserve">Additional Payable inc Special Solid Paint
</t>
    </r>
    <r>
      <rPr>
        <sz val="8"/>
        <color theme="0"/>
        <rFont val="Hyundai Sans Head Office"/>
        <family val="2"/>
      </rPr>
      <t>[margin + discount - consignment]</t>
    </r>
  </si>
  <si>
    <t>Additional Payable on Metallic Paint</t>
  </si>
  <si>
    <r>
      <t xml:space="preserve">Additional Payable inc Metallic Paint
</t>
    </r>
    <r>
      <rPr>
        <sz val="8"/>
        <color theme="0"/>
        <rFont val="Hyundai Sans Head Office"/>
        <family val="2"/>
      </rPr>
      <t>[margin + discount - consignment]</t>
    </r>
  </si>
  <si>
    <t>Additional Payable on Matt Paint</t>
  </si>
  <si>
    <r>
      <t xml:space="preserve">Additional Payable inc Matt Paint
</t>
    </r>
    <r>
      <rPr>
        <sz val="8"/>
        <color theme="0"/>
        <rFont val="Hyundai Sans Head Office"/>
        <family val="2"/>
      </rPr>
      <t>[margin + discount - consignment]</t>
    </r>
  </si>
  <si>
    <t>Additional Payable on Speical Pearl Paint</t>
  </si>
  <si>
    <r>
      <t xml:space="preserve">Additional Payable inc Speical Pearl Paint
</t>
    </r>
    <r>
      <rPr>
        <sz val="8"/>
        <color theme="0"/>
        <rFont val="Hyundai Sans Head Office"/>
        <family val="2"/>
      </rPr>
      <t>[margin + discount - consignment]</t>
    </r>
  </si>
  <si>
    <r>
      <t xml:space="preserve">i10 </t>
    </r>
    <r>
      <rPr>
        <sz val="20"/>
        <rFont val="Hyundai Sans Head Office"/>
        <family val="2"/>
      </rPr>
      <t>[MY24]</t>
    </r>
  </si>
  <si>
    <t>GQS6K5615GG15W</t>
  </si>
  <si>
    <t>GQS6K561LGG15W</t>
  </si>
  <si>
    <t>GQS6K7615GG15W</t>
  </si>
  <si>
    <t>GQS6K761LGG15W</t>
  </si>
  <si>
    <t>GQS6K5615HH720</t>
  </si>
  <si>
    <t>GQS6K561LHH720</t>
  </si>
  <si>
    <t>GQS6K7615HH720</t>
  </si>
  <si>
    <t>GQS6K761LHH720</t>
  </si>
  <si>
    <t>GQS6K5G15MM254</t>
  </si>
  <si>
    <t>GQS6K5615HH722</t>
  </si>
  <si>
    <t>GQS6K561LHH722</t>
  </si>
  <si>
    <t>GQS6K7615HH722</t>
  </si>
  <si>
    <t>GQS6K761LHH722</t>
  </si>
  <si>
    <t>GQS6K5G15MM257</t>
  </si>
  <si>
    <t>GQS6K5G15MM256</t>
  </si>
  <si>
    <t>GQS6K5G15MM255</t>
  </si>
  <si>
    <r>
      <t xml:space="preserve">i10 </t>
    </r>
    <r>
      <rPr>
        <sz val="20"/>
        <rFont val="Hyundai Sans Head Office"/>
        <family val="2"/>
      </rPr>
      <t>[MY25]</t>
    </r>
  </si>
  <si>
    <t>GQS6K5615GG1E3</t>
  </si>
  <si>
    <t>GQS6K561LGG1E3</t>
  </si>
  <si>
    <t>GQS6K5615HH770</t>
  </si>
  <si>
    <t>GQS6K561LHH770</t>
  </si>
  <si>
    <t>GQS6K7615GG1E3</t>
  </si>
  <si>
    <t>GQS6K761LGG1E3</t>
  </si>
  <si>
    <t>GQS6K7615HH770</t>
  </si>
  <si>
    <t>GQS6K761LHH770</t>
  </si>
  <si>
    <t>GQS6K5G15MM285</t>
  </si>
  <si>
    <t>INSTER [MY25]</t>
  </si>
  <si>
    <t>6XS5ZDZ7ZSS074</t>
  </si>
  <si>
    <t>6XS5ZDZ7ZSS075</t>
  </si>
  <si>
    <t>6XS5ZDZ7ZHH185</t>
  </si>
  <si>
    <t>6XS5ZDZ7ZHH203</t>
  </si>
  <si>
    <t>6XS5ZDZ7ZHH206</t>
  </si>
  <si>
    <t>6XS5ZDZ7ZHH208</t>
  </si>
  <si>
    <t>i20 [MY25]</t>
  </si>
  <si>
    <t>SWS6K5G17GG2NC</t>
  </si>
  <si>
    <t>SWS6K5G1UGG2NC</t>
  </si>
  <si>
    <t>SWS6K5G17HH0VB</t>
  </si>
  <si>
    <t>SWS6K5G17HH0VC</t>
  </si>
  <si>
    <t>SWS6K5G1UHH0VB</t>
  </si>
  <si>
    <t>SWS6K5G1UHH0VC</t>
  </si>
  <si>
    <t>SWS6K5G1UHH0VE</t>
  </si>
  <si>
    <t>SWS6K5G1UHH0VD</t>
  </si>
  <si>
    <t>SWS6K5G17HH0VF</t>
  </si>
  <si>
    <t>SWS6K5G1UHH0VF</t>
  </si>
  <si>
    <t>SWS6K5G1UHH0VG</t>
  </si>
  <si>
    <t>SWS6K5G1766380</t>
  </si>
  <si>
    <t>SWS6K5G1U66380</t>
  </si>
  <si>
    <t>SWS6K5G1766381</t>
  </si>
  <si>
    <t>SWS6K5G1U66381</t>
  </si>
  <si>
    <t>SWS6K5G1766382</t>
  </si>
  <si>
    <t>SWS6K5G1U66382</t>
  </si>
  <si>
    <t>SWS6K5G1U66373</t>
  </si>
  <si>
    <t>SWS6K5G1U66374</t>
  </si>
  <si>
    <t>SWS6K5G1U66375</t>
  </si>
  <si>
    <t>SWW5K5G17FF0TX</t>
  </si>
  <si>
    <t>SWW5K5G1UFF0TX</t>
  </si>
  <si>
    <t>SWW5K5G17FF0U7</t>
  </si>
  <si>
    <t>SWW5K5G1UFF0U7</t>
  </si>
  <si>
    <t>SWW5K5G17MM810</t>
  </si>
  <si>
    <t>SWW5K5G1UMM810</t>
  </si>
  <si>
    <t>1EW5K5G17GG0QH</t>
  </si>
  <si>
    <t>1EW5D5G17GG0QI</t>
  </si>
  <si>
    <t>1EW5D5G1UGG0QI</t>
  </si>
  <si>
    <t>1EW5K5G17BB248</t>
  </si>
  <si>
    <t>1EW5K5G17BB249</t>
  </si>
  <si>
    <t>1EW5D5G17BB250</t>
  </si>
  <si>
    <t>1EW5D5G17BB251</t>
  </si>
  <si>
    <t>1EW5D5G1UBB250</t>
  </si>
  <si>
    <t>1EW5D5G1UBB251</t>
  </si>
  <si>
    <t>1EW5K5G17CC253</t>
  </si>
  <si>
    <t>1EW5K5G17CC254</t>
  </si>
  <si>
    <t>1EW5K5G17CC256</t>
  </si>
  <si>
    <t>1EW5K5G17CC255</t>
  </si>
  <si>
    <t>1EW5D5G17CC259</t>
  </si>
  <si>
    <t>1EW5D5G17CC260</t>
  </si>
  <si>
    <t>1EW5D5G17CC262</t>
  </si>
  <si>
    <t>1EW5D5G17CC261</t>
  </si>
  <si>
    <t>1EW5D5G1UCC259</t>
  </si>
  <si>
    <t>1EW5D5G1UCC260</t>
  </si>
  <si>
    <t>1EW5D5G1UCC264</t>
  </si>
  <si>
    <t>1EW5D5G1UCC263</t>
  </si>
  <si>
    <t>1EW5K5G17HH870</t>
  </si>
  <si>
    <t>1EW5K5G17HH871</t>
  </si>
  <si>
    <t>1EW5D5G17HH872</t>
  </si>
  <si>
    <t>1EW5D5G17HH873</t>
  </si>
  <si>
    <t>1EW5D5G1UHH872</t>
  </si>
  <si>
    <t>1EW5D5G1UHH874</t>
  </si>
  <si>
    <t>1YW5K9A1TEV1GG0ZD</t>
  </si>
  <si>
    <t>1YW5K9A1TEV1BB146</t>
  </si>
  <si>
    <t>1YW5K9A1TEV1BB147</t>
  </si>
  <si>
    <t>1YW5K9A1TEV1CC186</t>
  </si>
  <si>
    <t>1YW5K9A1TEV1CC187</t>
  </si>
  <si>
    <t>1YW5K9A1TEV1CC209</t>
  </si>
  <si>
    <t>1YW5K9A1TEV1CC226</t>
  </si>
  <si>
    <t>1YW5K9A1TEV1HH808</t>
  </si>
  <si>
    <t>1YW5K9A1TEV1HH729</t>
  </si>
  <si>
    <t>7FW5ZHZ7ZGG03F</t>
  </si>
  <si>
    <t>7FW5ZHZ7ZGG03H</t>
  </si>
  <si>
    <t>7FW5ZHZ7ZGG03G</t>
  </si>
  <si>
    <t>7FW5ZHZ7ZGG03I</t>
  </si>
  <si>
    <t>7FW5ZHZ7ZBB085</t>
  </si>
  <si>
    <t>7FW5ZHZ7ZBB086</t>
  </si>
  <si>
    <t>7FW5ZHZ7ZCC133</t>
  </si>
  <si>
    <t>7FW5ZHZ7ZCC135</t>
  </si>
  <si>
    <t>7FW5ZHZ7ZCC134</t>
  </si>
  <si>
    <t>7FW5ZHZ7ZCC136</t>
  </si>
  <si>
    <t>7FW5ZHZ7ZHH874</t>
  </si>
  <si>
    <t>7FW5ZHZ7ZHH882</t>
  </si>
  <si>
    <t>7FW5ZHZ7ZHH877</t>
  </si>
  <si>
    <t>7FW5ZHZ7ZHH884</t>
  </si>
  <si>
    <t>7FW5ZHZ7ZHH872</t>
  </si>
  <si>
    <t>7FW5ZHZ7ZHH889</t>
  </si>
  <si>
    <t>7FW5ZHZ7ZHH880</t>
  </si>
  <si>
    <t>7FW5ZHZ7ZHH886</t>
  </si>
  <si>
    <r>
      <t xml:space="preserve">IONIQ 5 </t>
    </r>
    <r>
      <rPr>
        <sz val="20"/>
        <rFont val="Hyundai Sans Head Office"/>
        <family val="2"/>
      </rPr>
      <t>[MY25]</t>
    </r>
  </si>
  <si>
    <t>GIW5ZHZ7ZDD315</t>
  </si>
  <si>
    <t>GIW5ZHZ7ZDD317</t>
  </si>
  <si>
    <t>GIW5ZHZ7ZGG1ET</t>
  </si>
  <si>
    <t>GIW5ZHZ7ZGG1EU</t>
  </si>
  <si>
    <t>GIW5ZHZ7ZFF001</t>
  </si>
  <si>
    <t>GIW5YCZ7ZFF001</t>
  </si>
  <si>
    <t>GIW5ZHZ7ZHH1PE</t>
  </si>
  <si>
    <t>GIW5YCZ7ZHH1PE</t>
  </si>
  <si>
    <t>GIW5ZHZ7ZMM003</t>
  </si>
  <si>
    <t>GIW5YCZ7ZMM003</t>
  </si>
  <si>
    <t>GIW5ZHZ7ZHH1PG</t>
  </si>
  <si>
    <t>GIW5ZHZ7ZHH1SP</t>
  </si>
  <si>
    <t>GIW5ZHZ7ZHH1PH</t>
  </si>
  <si>
    <t>GIW5ZHZ7ZHH1PS</t>
  </si>
  <si>
    <t>GIW5YCZ7ZHH1PG</t>
  </si>
  <si>
    <t>GIW5YCZ7ZHH1SP</t>
  </si>
  <si>
    <t>GIW5YCZ7ZHH1PH</t>
  </si>
  <si>
    <t>GIW5YCZ7ZHH1PS</t>
  </si>
  <si>
    <t>GIW5ZHZ7ZMM004</t>
  </si>
  <si>
    <t>GIW5YCZ7ZMM004</t>
  </si>
  <si>
    <t>ALS4ZHZ7ZGG998</t>
  </si>
  <si>
    <t>ALS4YCZ7ZGG998</t>
  </si>
  <si>
    <t>ALS4ZHZ7ZHH277</t>
  </si>
  <si>
    <t>ALS4YCZ7ZHH277</t>
  </si>
  <si>
    <t>ALS4ZHZ7ZHH278</t>
  </si>
  <si>
    <t>ALS4YCZ7ZHH278</t>
  </si>
  <si>
    <r>
      <t xml:space="preserve">TUCSON Hybrid </t>
    </r>
    <r>
      <rPr>
        <sz val="20"/>
        <rFont val="Hyundai Sans Head Office"/>
        <family val="2"/>
      </rPr>
      <t>[MY25]</t>
    </r>
  </si>
  <si>
    <r>
      <t xml:space="preserve">TUCSON Plug-In Hybrid </t>
    </r>
    <r>
      <rPr>
        <sz val="20"/>
        <rFont val="Hyundai Sans Head Office"/>
        <family val="2"/>
      </rPr>
      <t>[MY25]</t>
    </r>
  </si>
  <si>
    <r>
      <t xml:space="preserve">SANTA FE PHEV </t>
    </r>
    <r>
      <rPr>
        <sz val="20"/>
        <rFont val="Hyundai Sans Head Office"/>
        <family val="2"/>
      </rPr>
      <t>[MY25]</t>
    </r>
  </si>
  <si>
    <t>HKW7D5G1GEV2PP052</t>
  </si>
  <si>
    <t>HKW7D5G1GEV2KK057</t>
  </si>
  <si>
    <t>HKW7D5G1GEV2KK105</t>
  </si>
  <si>
    <t>HKW7D5G1GEV2KK059</t>
  </si>
  <si>
    <t>HKW7D5G1GEV2PP076</t>
  </si>
  <si>
    <t>HKW7D5G1GEV2KK129</t>
  </si>
  <si>
    <t>HKW7D5G1GEV2KK130</t>
  </si>
  <si>
    <t>HKW7D5G1GEV2KK131</t>
  </si>
  <si>
    <t>HKW6D5G1GEV2KK059</t>
  </si>
  <si>
    <t>HKW6D5G1GEV2KK131</t>
  </si>
  <si>
    <t>For more information please check iNet or e-mail Affinity@Hyundai.co.uk</t>
  </si>
  <si>
    <t>Hyundai Motor UK</t>
  </si>
  <si>
    <t>Affinity Price List
Quarter 4 2022
Affinity Finance only available on Affinity Finance Products at 8.2% APR with no FDA</t>
  </si>
  <si>
    <t>Affinity Pricing with Special Solid Paint (if applicable)</t>
  </si>
  <si>
    <t>Affinity Pricing with Matt Paint (if applicable)</t>
  </si>
  <si>
    <t>Dealer Payment</t>
  </si>
  <si>
    <t>Customer Saving
[ex VAT]</t>
  </si>
  <si>
    <t>Special Solid Paint Cost
[ex VAT]</t>
  </si>
  <si>
    <t>Special Solid Paint Cost
[inc VAT]</t>
  </si>
  <si>
    <t>Metallic Paint Cost
[ex VAT]</t>
  </si>
  <si>
    <t>Metallic Paint Cost
[inc VAT]</t>
  </si>
  <si>
    <t>Matt Paint Cost
[ex VAT]</t>
  </si>
  <si>
    <t>Matt Paint Cost
[inc VAT]</t>
  </si>
  <si>
    <t>Affinity Margin 
[per
 Commercial Policy]</t>
  </si>
  <si>
    <t>Additional Payable
[margin plus discount minus consignment]</t>
  </si>
  <si>
    <t>Additional Payable inc Special Solid Paint
[margin + discount - consignment]</t>
  </si>
  <si>
    <t>Additional Payable inc Metallic Paint
[margin + discount - consignment]</t>
  </si>
  <si>
    <t>Additional Payable inc Matt Paint
[margin + discount - consignment]</t>
  </si>
  <si>
    <t>i10 [MY22.5]</t>
  </si>
  <si>
    <t>i10 [MY22.5] 1</t>
  </si>
  <si>
    <t xml:space="preserve">i10 [MY22.5] 1 - SE 1.0 MPi 67PS Manual MY22.5 </t>
  </si>
  <si>
    <t>GQS6K2615GG0MS</t>
  </si>
  <si>
    <t xml:space="preserve">SE 1.0 MPi 67PS Manual MY22.5 </t>
  </si>
  <si>
    <t>i10 [MY22.5] 2</t>
  </si>
  <si>
    <t>i10 [MY22.5] 2 - SE Connect 1.0 MPi 67PS Manual MY22.5</t>
  </si>
  <si>
    <t>GQS6K2615GG0MU</t>
  </si>
  <si>
    <t>SE Connect 1.0 MPi 67PS Manual MY22.5</t>
  </si>
  <si>
    <t>i10 [MY22.5] 2 - SE Connect 1.0 MPi 67PS AMT MY22.5</t>
  </si>
  <si>
    <t>GQS6K261LGG0MU</t>
  </si>
  <si>
    <t>SE Connect 1.0 MPi 67PS AMT MY22.5</t>
  </si>
  <si>
    <t>i10 [MY22.5] 3</t>
  </si>
  <si>
    <t>i10 [MY22.5] 3 - SE Connect 1.2 MPi 84PS Manual MY22.5</t>
  </si>
  <si>
    <t>GQS6K3615GG0MU</t>
  </si>
  <si>
    <t>SE Connect 1.2 MPi 84PS Manual MY22.5</t>
  </si>
  <si>
    <t>i10 [MY22.5] 4</t>
  </si>
  <si>
    <t>i10 [MY22.5] 4 - SE Connect 1.2 MPi 84PS AMT MY22.5</t>
  </si>
  <si>
    <t>GQS6K361LGG0MU</t>
  </si>
  <si>
    <t>SE Connect 1.2 MPi 84PS AMT MY22.5</t>
  </si>
  <si>
    <t>i10 [MY22.5] 5</t>
  </si>
  <si>
    <t>i10 [MY22.5] 5 - Premium 1.0 MPi 67PS Manual MY22.5</t>
  </si>
  <si>
    <t>GQS6K2615HH553</t>
  </si>
  <si>
    <t>Premium 1.0 MPi 67PS Manual MY22.5</t>
  </si>
  <si>
    <t>i10 [MY22.5] 6</t>
  </si>
  <si>
    <t xml:space="preserve">i10 [MY22.5] 6 - Premium 1.0 MPi 67PS AMT MY22.5 </t>
  </si>
  <si>
    <t>GQS6K261LHH553</t>
  </si>
  <si>
    <t xml:space="preserve">Premium 1.0 MPi 67PS AMT MY22.5 </t>
  </si>
  <si>
    <t>i10 [MY22.5] 7</t>
  </si>
  <si>
    <t>i10 [MY22.5] 7 - Premium 1.2 MPi 84PS Manual MY22.5</t>
  </si>
  <si>
    <t>GQS6K3615HH553</t>
  </si>
  <si>
    <t>Premium 1.2 MPi 84PS Manual MY22.5</t>
  </si>
  <si>
    <t>i10 [MY22.5] 8</t>
  </si>
  <si>
    <t>i10 [MY22.5] 8 - Premium 1.2 MPi 84PS AMT MY22.5</t>
  </si>
  <si>
    <t>GQS6K361LHH553</t>
  </si>
  <si>
    <t>Premium 1.2 MPi 84PS AMT MY22.5</t>
  </si>
  <si>
    <t>i10 [MY22.5] 9</t>
  </si>
  <si>
    <t xml:space="preserve">i10 [MY22.5] 9 - N Line 1.0 T-GDi 100PS Manual MY22.5 </t>
  </si>
  <si>
    <t>GQS6K2G15MM170</t>
  </si>
  <si>
    <t xml:space="preserve">N Line 1.0 T-GDi 100PS Manual MY22.5 </t>
  </si>
  <si>
    <t>i10 [MY22.5] 10</t>
  </si>
  <si>
    <t>i10 [MY22.5] 10 - Premium 1.0 MPi 67PS Manual MY22.5 (w/ TECH PACK &amp; TWO TONE ROOF)</t>
  </si>
  <si>
    <t>GQS6K2615HH556</t>
  </si>
  <si>
    <t>Premium 1.0 MPi 67PS Manual MY22.5 (w/ TECH PACK &amp; TWO TONE ROOF)</t>
  </si>
  <si>
    <t>i10 [MY22.5] 11</t>
  </si>
  <si>
    <t>i10 [MY22.5] 11 - Premium 1.0 MPi 67PS Manual MY22.5 (w/ TECH PACK)</t>
  </si>
  <si>
    <t>GQS6K2615HH554</t>
  </si>
  <si>
    <t>Premium 1.0 MPi 67PS Manual MY22.5 (w/ TECH PACK)</t>
  </si>
  <si>
    <t>i10 [MY22.5] 12</t>
  </si>
  <si>
    <t>i10 [MY22.5] 12 - Premium 1.0 MPi 67PS Manual MY22.5 (w/ TWO TONE ROOF)</t>
  </si>
  <si>
    <t>GQS6K2615HH555</t>
  </si>
  <si>
    <t>Premium 1.0 MPi 67PS Manual MY22.5 (w/ TWO TONE ROOF)</t>
  </si>
  <si>
    <t>i10 [MY22.5] 13</t>
  </si>
  <si>
    <t>i10 [MY22.5] 13 - Premium 1.0 MPi 67PS AMT MY22.5 (w/ TECH PACK &amp; TWO TONE ROOF)</t>
  </si>
  <si>
    <t>GQS6K261LHH556</t>
  </si>
  <si>
    <t>Premium 1.0 MPi 67PS AMT MY22.5 (w/ TECH PACK &amp; TWO TONE ROOF)</t>
  </si>
  <si>
    <t>i10 [MY22.5] 14</t>
  </si>
  <si>
    <t>i10 [MY22.5] 14 - Premium 1.0 MPi 67PS AMT MY22.5 (w/ TECH PACK)</t>
  </si>
  <si>
    <t>GQS6K261LHH554</t>
  </si>
  <si>
    <t>Premium 1.0 MPi 67PS AMT MY22.5 (w/ TECH PACK)</t>
  </si>
  <si>
    <t>i10 [MY22.5] 15</t>
  </si>
  <si>
    <t>i10 [MY22.5] 15 - Premium 1.0 MPi 67PS AMT MY22.5 (w/ TWO TONE ROOF)</t>
  </si>
  <si>
    <t>GQS6K261LHH555</t>
  </si>
  <si>
    <t>Premium 1.0 MPi 67PS AMT MY22.5 (w/ TWO TONE ROOF)</t>
  </si>
  <si>
    <t>i10 [MY22.5] 16</t>
  </si>
  <si>
    <t>i10 [MY22.5] 16 - Premium 1.2 MPi 84PS Manual MY22.5 (w/ TECH PACK &amp; TWO TONE ROOF)</t>
  </si>
  <si>
    <t>GQS6K3615HH556</t>
  </si>
  <si>
    <t>Premium 1.2 MPi 84PS Manual MY22.5 (w/ TECH PACK &amp; TWO TONE ROOF)</t>
  </si>
  <si>
    <t>i10 [MY22.5] 17</t>
  </si>
  <si>
    <t>i10 [MY22.5] 17 - Premium 1.2 MPi 84PS Manual MY22.5 (w/ TECH PACK)</t>
  </si>
  <si>
    <t>GQS6K3615HH554</t>
  </si>
  <si>
    <t>Premium 1.2 MPi 84PS Manual MY22.5 (w/ TECH PACK)</t>
  </si>
  <si>
    <t>i10 [MY22.5] 18</t>
  </si>
  <si>
    <t>i10 [MY22.5] 18 - Premium 1.2 MPi 84PS Manual MY22.5 (w/ TWO TONE ROOF)</t>
  </si>
  <si>
    <t>GQS6K3615HH555</t>
  </si>
  <si>
    <t>Premium 1.2 MPi 84PS Manual MY22.5 (w/ TWO TONE ROOF)</t>
  </si>
  <si>
    <t>i10 [MY22.5] 19</t>
  </si>
  <si>
    <t>i10 [MY22.5] 19 - Premium 1.2 MPi 84PS AMT MY22.5 (w/ TECH PACK &amp; TWO TONE ROOF)</t>
  </si>
  <si>
    <t>GQS6K361LHH556</t>
  </si>
  <si>
    <t>Premium 1.2 MPi 84PS AMT MY22.5 (w/ TECH PACK &amp; TWO TONE ROOF)</t>
  </si>
  <si>
    <t>i10 [MY22.5] 20</t>
  </si>
  <si>
    <t>i10 [MY22.5] 20 - Premium 1.2 MPi 84PS AMT MY22.5 (w/ TECH PACK)</t>
  </si>
  <si>
    <t>GQS6K361LHH554</t>
  </si>
  <si>
    <t>Premium 1.2 MPi 84PS AMT MY22.5 (w/ TECH PACK)</t>
  </si>
  <si>
    <t>i10 [MY22.5] 21</t>
  </si>
  <si>
    <t>i10 [MY22.5] 21 - Premium 1.2 MPi 84PS AMT MY22.5 (w/ TWO TONE ROOF)</t>
  </si>
  <si>
    <t>GQS6K361LHH555</t>
  </si>
  <si>
    <t>Premium 1.2 MPi 84PS AMT MY22.5 (w/ TWO TONE ROOF)</t>
  </si>
  <si>
    <t>i10 [MY22.5] 22</t>
  </si>
  <si>
    <t>i10 [MY22.5] 22 - N Line 1.0 T-GDi 100PS Manual MY22.5 (w/ TECH PACK &amp; TWO TONE ROOF)</t>
  </si>
  <si>
    <t>GQS6K2G15MM173</t>
  </si>
  <si>
    <t>N Line 1.0 T-GDi 100PS Manual MY22.5 (w/ TECH PACK &amp; TWO TONE ROOF)</t>
  </si>
  <si>
    <t>i10 [MY22.5] 23</t>
  </si>
  <si>
    <t>i10 [MY22.5] 23 - N Line 1.0 T-GDi 100PS Manual MY22.5 (w/ TECH PACK)</t>
  </si>
  <si>
    <t>GQS6K2G15MM172</t>
  </si>
  <si>
    <t>N Line 1.0 T-GDi 100PS Manual MY22.5 (w/ TECH PACK)</t>
  </si>
  <si>
    <t>i10 [MY22.5] 24</t>
  </si>
  <si>
    <t>i10 [MY22.5] 24 - N Line 1.0 T-GDi 100PS Manual MY22.5 (w/ TWO TONE ROOF)</t>
  </si>
  <si>
    <t>GQS6K2G15MM171</t>
  </si>
  <si>
    <t>N Line 1.0 T-GDi 100PS Manual MY22.5 (w/ TWO TONE ROOF)</t>
  </si>
  <si>
    <t>i10 [MY23]</t>
  </si>
  <si>
    <t>i10 [MY23] 1</t>
  </si>
  <si>
    <t>i10 [MY23] 1 - SE Connect 1.0 MPi 67PS Manual MY23</t>
  </si>
  <si>
    <t>GQS6K2615GG0R7</t>
  </si>
  <si>
    <t>SE Connect 1.0 MPi 67PS Manual MY23</t>
  </si>
  <si>
    <t>i10 [MY23] 2</t>
  </si>
  <si>
    <t>i10 [MY23] 2 - SE Connect 1.0 MPi 67PS AMT MY23</t>
  </si>
  <si>
    <t>GQS6K261LGG0R7</t>
  </si>
  <si>
    <t>SE Connect 1.0 MPi 67PS AMT MY23</t>
  </si>
  <si>
    <t>i10 [MY23] 3</t>
  </si>
  <si>
    <t>i10 [MY23] 3 - SE Connect 1.2 MPi 84PS Manual MY23</t>
  </si>
  <si>
    <t>GQS6K3615GG0R7</t>
  </si>
  <si>
    <t>SE Connect 1.2 MPi 84PS Manual MY23</t>
  </si>
  <si>
    <t>i10 [MY23] 4</t>
  </si>
  <si>
    <t>i10 [MY23] 4 - SE Connect 1.2 MPi 84PS AMT MY23</t>
  </si>
  <si>
    <t>GQS6K361LGG0R7</t>
  </si>
  <si>
    <t>SE Connect 1.2 MPi 84PS AMT MY23</t>
  </si>
  <si>
    <t>i10 [MY23] 5</t>
  </si>
  <si>
    <t>i10 [MY23] 5 - Premium 1.0 MPi 67PS Manual MY23</t>
  </si>
  <si>
    <t>GQS6K2615HH606</t>
  </si>
  <si>
    <t>Premium 1.0 MPi 67PS Manual MY23</t>
  </si>
  <si>
    <t>i10 [MY23] 6</t>
  </si>
  <si>
    <t>i10 [MY23] 6 - Premium 1.0 MPi 67PS AMT MY23</t>
  </si>
  <si>
    <t>GQS6K261LHH606</t>
  </si>
  <si>
    <t>Premium 1.0 MPi 67PS AMT MY23</t>
  </si>
  <si>
    <t>i10 [MY23] 7</t>
  </si>
  <si>
    <t>i10 [MY23] 7 - Premium 1.2 MPi 84PS Manual MY23</t>
  </si>
  <si>
    <t>GQS6K3615HH606</t>
  </si>
  <si>
    <t>Premium 1.2 MPi 84PS Manual MY23</t>
  </si>
  <si>
    <t>i10 [MY23] 8</t>
  </si>
  <si>
    <t>i10 [MY23] 8 - Premium 1.2 MPi 84PS AMT MY23</t>
  </si>
  <si>
    <t>GQS6K361LHH606</t>
  </si>
  <si>
    <t>Premium 1.2 MPi 84PS AMT MY23</t>
  </si>
  <si>
    <t>i10 [MY23] 9</t>
  </si>
  <si>
    <t>i10 [MY23] 9 - Premium 1.0 MPi 67PS Manual MY23 (w/ TWO TONE ROOF)</t>
  </si>
  <si>
    <t>GQS6K2615HH608</t>
  </si>
  <si>
    <t>Premium 1.0 MPi 67PS Manual MY23 (w/ TWO TONE ROOF)</t>
  </si>
  <si>
    <t>i10 [MY23] 10</t>
  </si>
  <si>
    <t>i10 [MY23] 10 - Premium 1.0 MPi 67PS Manual MY23 (w/ TECH PACK)</t>
  </si>
  <si>
    <t>GQS6K2615HH607</t>
  </si>
  <si>
    <t>Premium 1.0 MPi 67PS Manual MY23 (w/ TECH PACK)</t>
  </si>
  <si>
    <t>i10 [MY23] 11</t>
  </si>
  <si>
    <t>i10 [MY23] 11 - Premium 1.0 MPi 67PS Manual MY23 (w/ TECH PACK &amp; TWO TONE ROOF)</t>
  </si>
  <si>
    <t>GQS6K2615HH609</t>
  </si>
  <si>
    <t>Premium 1.0 MPi 67PS Manual MY23 (w/ TECH PACK &amp; TWO TONE ROOF)</t>
  </si>
  <si>
    <t>i10 [MY23] 12</t>
  </si>
  <si>
    <t>i10 [MY23] 12 - Premium 1.0 MPi 67PS AMT MY23 (w/ TWO TONE ROOF)</t>
  </si>
  <si>
    <t>GQS6K261LHH608</t>
  </si>
  <si>
    <t>Premium 1.0 MPi 67PS AMT MY23 (w/ TWO TONE ROOF)</t>
  </si>
  <si>
    <t>i10 [MY23] 13</t>
  </si>
  <si>
    <t>i10 [MY23] 13 - Premium 1.0 MPi 67PS AMT MY23 (w/ TECH PACK)</t>
  </si>
  <si>
    <t>GQS6K261LHH607</t>
  </si>
  <si>
    <t>Premium 1.0 MPi 67PS AMT MY23 (w/ TECH PACK)</t>
  </si>
  <si>
    <t>i10 [MY23] 14</t>
  </si>
  <si>
    <t>i10 [MY23] 14 - Premium 1.0 MPi 67PS AMT MY23 (w/ TECH PACK &amp; TWO TONE ROOF)</t>
  </si>
  <si>
    <t>GQS6K261LHH609</t>
  </si>
  <si>
    <t>Premium 1.0 MPi 67PS AMT MY23 (w/ TECH PACK &amp; TWO TONE ROOF)</t>
  </si>
  <si>
    <t>i10 [MY23] 15</t>
  </si>
  <si>
    <t>i10 [MY23] 15 - Premium 1.2 MPi 84PS Manual MY23 (w/ TWO TONE ROOF)</t>
  </si>
  <si>
    <t>GQS6K3615HH608</t>
  </si>
  <si>
    <t>Premium 1.2 MPi 84PS Manual MY23 (w/ TWO TONE ROOF)</t>
  </si>
  <si>
    <t>i10 [MY23] 16</t>
  </si>
  <si>
    <t>i10 [MY23] 16 - Premium 1.2 MPi 84PS Manual MY23 (w/ TECH PACK)</t>
  </si>
  <si>
    <t>GQS6K3615HH607</t>
  </si>
  <si>
    <t>Premium 1.2 MPi 84PS Manual MY23 (w/ TECH PACK)</t>
  </si>
  <si>
    <t>i10 [MY23] 17</t>
  </si>
  <si>
    <t>i10 [MY23] 17 - Premium 1.2 MPi 84PS Manual MY23 (w/ TECH PACK &amp; TWO TONE ROOF)</t>
  </si>
  <si>
    <t>GQS6K3615HH609</t>
  </si>
  <si>
    <t>Premium 1.2 MPi 84PS Manual MY23 (w/ TECH PACK &amp; TWO TONE ROOF)</t>
  </si>
  <si>
    <t>i10 [MY23] 18</t>
  </si>
  <si>
    <t>i10 [MY23] 18 - Premium 1.2 MPi 84PS AMT MY23 (w/ TWO TONE ROOF)</t>
  </si>
  <si>
    <t>GQS6K361LHH608</t>
  </si>
  <si>
    <t>Premium 1.2 MPi 84PS AMT MY23 (w/ TWO TONE ROOF)</t>
  </si>
  <si>
    <t>i10 [MY23] 19</t>
  </si>
  <si>
    <t>i10 [MY23] 19 - Premium 1.2 MPi 84PS AMT MY23 (w/ TECH PACK)</t>
  </si>
  <si>
    <t>GQS6K361LHH607</t>
  </si>
  <si>
    <t>Premium 1.2 MPi 84PS AMT MY23 (w/ TECH PACK)</t>
  </si>
  <si>
    <t>i10 [MY23] 20</t>
  </si>
  <si>
    <t>i10 [MY23] 20 - Premium 1.2 MPi 84PS AMT MY23 (w/ TECH PACK &amp; TWO TONE ROOF)</t>
  </si>
  <si>
    <t>GQS6K361LHH609</t>
  </si>
  <si>
    <t>Premium 1.2 MPi 84PS AMT MY23 (w/ TECH PACK &amp; TWO TONE ROOF)</t>
  </si>
  <si>
    <t>i10 [MY23] 21</t>
  </si>
  <si>
    <t xml:space="preserve">i10 [MY23] 21 - N Line 1.0 T-GDi 100PS Manual MY23 </t>
  </si>
  <si>
    <t>GQS6K2G15MM179</t>
  </si>
  <si>
    <t xml:space="preserve">N Line 1.0 T-GDi 100PS Manual MY23 </t>
  </si>
  <si>
    <t>i20 [MY22]</t>
  </si>
  <si>
    <t>i20 [MY22] 1</t>
  </si>
  <si>
    <t xml:space="preserve">i20 [MY22] 1 - SE CONNECT 1.0 T-GDI 100PS MANUAL 48V MILD HYBRID  </t>
  </si>
  <si>
    <t>SWS6K5G17GG02U</t>
  </si>
  <si>
    <t xml:space="preserve">SE CONNECT 1.0 T-GDI 100PS MANUAL 48V MILD HYBRID  </t>
  </si>
  <si>
    <t>i20 [MY22] 2</t>
  </si>
  <si>
    <t>i20 [MY22] 2 - SE CONNECT 1.0 T-GDI 100PS DCT 48V MILDHYBRID</t>
  </si>
  <si>
    <t>SWS6K5G1UGG02V</t>
  </si>
  <si>
    <t>SE CONNECT 1.0 T-GDI 100PS DCT 48V MILDHYBRID</t>
  </si>
  <si>
    <t>i20 [MY22] 3</t>
  </si>
  <si>
    <t>i20 [MY22] 3 - PREMIUM 1.0 T-GDI 100PS MANUAL 48V MILD HYBRID</t>
  </si>
  <si>
    <t>SWS6K5G17HH00X</t>
  </si>
  <si>
    <t>PREMIUM 1.0 T-GDI 100PS MANUAL 48V MILD HYBRID</t>
  </si>
  <si>
    <t>i20 [MY22] 4</t>
  </si>
  <si>
    <t>i20 [MY22] 4 - PREMIUM 1.0 T-GDI 100PS DCT 48V MILD HYBRID</t>
  </si>
  <si>
    <t>SWS6K5G1UHH00Y</t>
  </si>
  <si>
    <t>PREMIUM 1.0 T-GDI 100PS DCT 48V MILD HYBRID</t>
  </si>
  <si>
    <t>i20 [MY22] 5</t>
  </si>
  <si>
    <t>i20 [MY22] 5 - ULTIMATE 1.0 T-GDI 100PS MANUAL 48V MILD HYBRID</t>
  </si>
  <si>
    <t>SWS6K5G17HH01C</t>
  </si>
  <si>
    <t>ULTIMATE 1.0 T-GDI 100PS MANUAL 48V MILD HYBRID</t>
  </si>
  <si>
    <t>i20 [MY22] 6</t>
  </si>
  <si>
    <t>i20 [MY22] 6 - ULTIMATE 1.0 T-GDI 100PS DCT 48V MILD HYBRID</t>
  </si>
  <si>
    <t>SWS6K5G1UHH01G</t>
  </si>
  <si>
    <t>ULTIMATE 1.0 T-GDI 100PS DCT 48V MILD HYBRID</t>
  </si>
  <si>
    <t>i20 [MY22] 7</t>
  </si>
  <si>
    <t>i20 [MY22] 7 - N LINE 1.0 T-GDI 120PS MANUAL 48V MILD HYBRID</t>
  </si>
  <si>
    <t>SWS6K5G176600J</t>
  </si>
  <si>
    <t>N LINE 1.0 T-GDI 120PS MANUAL 48V MILD HYBRID</t>
  </si>
  <si>
    <t>i20 [MY22] 8</t>
  </si>
  <si>
    <t>i20 [MY22] 8 - N LINE 1.0 T-GDI 120PS MANUAL 48V MILD HYBRID (TWO TONE ROOF)</t>
  </si>
  <si>
    <t>SWS6K5G1766107</t>
  </si>
  <si>
    <t>N LINE 1.0 T-GDI 120PS MANUAL 48V MILD HYBRID (TWO TONE ROOF)</t>
  </si>
  <si>
    <t>i20 [MY22] 9</t>
  </si>
  <si>
    <t>i20 [MY22] 9 - N LINE 1.0 T-GDI 120PS DCT 48V MILD HYBRID</t>
  </si>
  <si>
    <t>SWS6K5G1U6600K</t>
  </si>
  <si>
    <t>N LINE 1.0 T-GDI 120PS DCT 48V MILD HYBRID</t>
  </si>
  <si>
    <t>i20 [MY22] 10</t>
  </si>
  <si>
    <t>i20 [MY22] 10 - N LINE 1.0 T-GDI 120PS DCT 48V MILD HYBRID (TWO TONE ROOF)</t>
  </si>
  <si>
    <t>SWS6K5G1U66108</t>
  </si>
  <si>
    <t>N LINE 1.0 T-GDI 120PS DCT 48V MILD HYBRID (TWO TONE ROOF)</t>
  </si>
  <si>
    <t>i20 [MY23]</t>
  </si>
  <si>
    <t>i20 [MY23] 1</t>
  </si>
  <si>
    <t xml:space="preserve">i20 [MY23] 1 - SE CONNECT 1.0 T-GDI 100PS MANUAL 48V MILD HYBRID  </t>
  </si>
  <si>
    <t>SWS6K5G17GG1K4</t>
  </si>
  <si>
    <t>i20 [MY23] 2</t>
  </si>
  <si>
    <t>i20 [MY23] 2 - SE CONNECT 1.0 T-GDI 100PS DCT 48V MILD HYBRID</t>
  </si>
  <si>
    <t>SWS6K5G1UGG1M0</t>
  </si>
  <si>
    <t>SE CONNECT 1.0 T-GDI 100PS DCT 48V MILD HYBRID</t>
  </si>
  <si>
    <t>i20 [MY23] 3</t>
  </si>
  <si>
    <t>i20 [MY23] 3 - PREMIUM 1.0 T-GDI 100PS MANUAL 48V MILD HYBRID</t>
  </si>
  <si>
    <t>SWS6K5G17HH0FZ</t>
  </si>
  <si>
    <t>i20 [MY23] 4</t>
  </si>
  <si>
    <t>i20 [MY23] 4 - PREMIUM 1.0 T-GDI 100PS DCT 48V MILD HYBRID</t>
  </si>
  <si>
    <t>SWS6K5G1UHH0G0</t>
  </si>
  <si>
    <t>i20 [MY23] 5</t>
  </si>
  <si>
    <t>i20 [MY23] 5 - ULTIMATE 1.0 T-GDI 100PS MANUAL 48V MILD HYBRID</t>
  </si>
  <si>
    <t>SWS6K5G17HH0G4</t>
  </si>
  <si>
    <t>i20 [MY23] 6</t>
  </si>
  <si>
    <t>i20 [MY23] 6 - ULTIMATE 1.0 T-GDI 100PS DCT 48V MILD HYBRID</t>
  </si>
  <si>
    <t>SWS6K5G1UHH0G8</t>
  </si>
  <si>
    <t>i20 [MY23] 7</t>
  </si>
  <si>
    <t>i20 [MY23] 7 - N LINE 1.0 T-GDI 120PS MANUAL 48V MILD HYBRID</t>
  </si>
  <si>
    <t>SWS6K5G1766175</t>
  </si>
  <si>
    <t>i20 [MY23] 8</t>
  </si>
  <si>
    <t>i20 [MY23] 8 - N LINE 1.0 T-GDI 120PS MANUAL 48V MILD HYBRID (TWO TONE ROOF)</t>
  </si>
  <si>
    <t>SWS6K5G1766176</t>
  </si>
  <si>
    <t>i20 [MY23] 9</t>
  </si>
  <si>
    <t>i20 [MY23] 9 - N LINE 1.0 T-GDI 120PS DCT 48V MILD HYBRID</t>
  </si>
  <si>
    <t>SWS6K5G1U66177</t>
  </si>
  <si>
    <t>i20 [MY23] 10</t>
  </si>
  <si>
    <t>i20 [MY23] 10 - N LINE 1.0 T-GDI 120PS DCT 48V MILD HYBRID (TWO TONE ROOF)</t>
  </si>
  <si>
    <t>SWS6K5G1U66178</t>
  </si>
  <si>
    <t>i20N [MY22]</t>
  </si>
  <si>
    <t>i20N [MY22] 1</t>
  </si>
  <si>
    <t>i20N [MY22] 1 - All New i20 N 1.6 T-GDi 204PS 6 Speed Manual MY22</t>
  </si>
  <si>
    <t>COS6D5G17GG019</t>
  </si>
  <si>
    <t>All New i20 N 1.6 T-GDi 204PS 6 Speed Manual MY22</t>
  </si>
  <si>
    <t>i20N [MY22] 2</t>
  </si>
  <si>
    <t>i20N [MY22] 2 - All New i20 N 1.6 T-GDi 204PS 6 Speed Manual MY22 (with BOSE Premium Sound Pack)</t>
  </si>
  <si>
    <t>COS6D5G17GG01C</t>
  </si>
  <si>
    <t>All New i20 N 1.6 T-GDi 204PS 6 Speed Manual MY22 (with BOSE Premium Sound Pack)</t>
  </si>
  <si>
    <t>i20N [MY22] 3</t>
  </si>
  <si>
    <t>i20N [MY22] 3 - All New i20 N 1.6 T-GDi 204PS 6 Speed Manual MY22 (with Two Tone Roof &amp; BOSE Premium Sound Pack)</t>
  </si>
  <si>
    <t>COS6D5G17GG01D</t>
  </si>
  <si>
    <t>All New i20 N 1.6 T-GDi 204PS 6 Speed Manual MY22 (with Two Tone Roof &amp; BOSE Premium Sound Pack)</t>
  </si>
  <si>
    <t>i20N [MY22] 4</t>
  </si>
  <si>
    <t>i20N [MY22] 4 - All New i20 N 1.6 T-GDi 204PS 6 Speed Manual MY22 (with Two Tone Roof)</t>
  </si>
  <si>
    <t>COS6D5G17GG01B</t>
  </si>
  <si>
    <t>All New i20 N 1.6 T-GDi 204PS 6 Speed Manual MY22 (with Two Tone Roof)</t>
  </si>
  <si>
    <t>i20N [MY23]</t>
  </si>
  <si>
    <t>i20N [MY23] 1</t>
  </si>
  <si>
    <t>i20N [MY23] 1 - All New i20 N 1.6 T-GDi 204PS 6 Speed Manual MY23</t>
  </si>
  <si>
    <t>COS6D5G17GG127</t>
  </si>
  <si>
    <t>All New i20 N 1.6 T-GDi 204PS 6 Speed Manual MY23</t>
  </si>
  <si>
    <t>i20N [MY23] 2</t>
  </si>
  <si>
    <t>i20N [MY23] 2 - All New i20 N 1.6 T-GDi 204PS 6 Speed Manual MY23 (with Two Tone Roof)</t>
  </si>
  <si>
    <t>COS6D5G17GG128</t>
  </si>
  <si>
    <t>All New i20 N 1.6 T-GDi 204PS 6 Speed Manual MY23 (with Two Tone Roof)</t>
  </si>
  <si>
    <t>i20N [MY23] 3</t>
  </si>
  <si>
    <t>i20N [MY23] 3 - All New i20 N 1.6 T-GDi 204PS 6 Speed Manual MY23 (with BOSE Premium Sound Pack)</t>
  </si>
  <si>
    <t>COS6D5G17GG129</t>
  </si>
  <si>
    <t>All New i20 N 1.6 T-GDi 204PS 6 Speed Manual MY23 (with BOSE Premium Sound Pack)</t>
  </si>
  <si>
    <t>i20N [MY23] 4</t>
  </si>
  <si>
    <t>i20N [MY23] 4 - All New i20 N 1.6 T-GDi 204PS 6 Speed Manual MY23 (with Two Tone Roof &amp; BOSE Premium Sound Pack)</t>
  </si>
  <si>
    <t>COS6D5G17GG130</t>
  </si>
  <si>
    <t>All New i20 N 1.6 T-GDi 204PS 6 Speed Manual MY23 (with Two Tone Roof &amp; BOSE Premium Sound Pack)</t>
  </si>
  <si>
    <t>BAYON [MY22]</t>
  </si>
  <si>
    <t>BAYON [MY22] 1</t>
  </si>
  <si>
    <t>BAYON [MY22] 1 - SE CONNECT 1.0 T-GDI 100PS MANUAL 48 VOLT HYBRID MY22</t>
  </si>
  <si>
    <t>SWW5K5G17FF00I</t>
  </si>
  <si>
    <t>SE CONNECT 1.0 T-GDI 100PS MANUAL 48 VOLT HYBRID MY22</t>
  </si>
  <si>
    <t>BAYON [MY22] 2</t>
  </si>
  <si>
    <t>BAYON [MY22] 2 - SE CONNECT 1.0 T-GDI 100PS DCT 48 VOLT HYBRID MY22</t>
  </si>
  <si>
    <t>SWW5K5G1UFF00J</t>
  </si>
  <si>
    <t>SE CONNECT 1.0 T-GDI 100PS DCT 48 VOLT HYBRID MY22</t>
  </si>
  <si>
    <t>BAYON [MY22] 3</t>
  </si>
  <si>
    <t>BAYON [MY22] 3 - PREMIUM 1.0 T-GDI 100PS MANUAL 48 VOLT HYBRID MY22</t>
  </si>
  <si>
    <t>SWW5K5G17MM00X</t>
  </si>
  <si>
    <t>PREMIUM 1.0 T-GDI 100PS MANUAL 48 VOLT HYBRID MY22</t>
  </si>
  <si>
    <t>BAYON [MY22] 4</t>
  </si>
  <si>
    <t>BAYON [MY22] 4 - PREMIUM 1.0 T-GDI 120PS MANUAL 48 VOLT HYBRID MY22</t>
  </si>
  <si>
    <t>SWW5K5G17MM00Y</t>
  </si>
  <si>
    <t>PREMIUM 1.0 T-GDI 120PS MANUAL 48 VOLT HYBRID MY22</t>
  </si>
  <si>
    <t>BAYON [MY22] 5</t>
  </si>
  <si>
    <t>BAYON [MY22] 5 - PREMIUM 1.0 T-GDI 100PS DCT 48 VOLT HYBRID MY22</t>
  </si>
  <si>
    <t>SWW5K5G1UMM00Z</t>
  </si>
  <si>
    <t>PREMIUM 1.0 T-GDI 100PS DCT 48 VOLT HYBRID MY22</t>
  </si>
  <si>
    <t>BAYON [MY22] 6</t>
  </si>
  <si>
    <t>BAYON [MY22] 6 - PREMIUM 1.0 T-GDI 120PS DCT 48 VOLT HYBRID MY22</t>
  </si>
  <si>
    <t>SWW5K5G1UMM01A</t>
  </si>
  <si>
    <t>PREMIUM 1.0 T-GDI 120PS DCT 48 VOLT HYBRID MY22</t>
  </si>
  <si>
    <t>BAYON [MY22] 7</t>
  </si>
  <si>
    <t>BAYON [MY22] 7 - ULTIMATE 1.0 T-GDI 100PS MANUAL 48 VOLT HYBRID MY22</t>
  </si>
  <si>
    <t>SWW5K5G17MM01D</t>
  </si>
  <si>
    <t>ULTIMATE 1.0 T-GDI 100PS MANUAL 48 VOLT HYBRID MY22</t>
  </si>
  <si>
    <t>BAYON [MY22] 8</t>
  </si>
  <si>
    <t>BAYON [MY22] 8 - ULTIMATE 1.0 T-GDI 120PS MANUAL 48 VOLT HYBRID MY22</t>
  </si>
  <si>
    <t>SWW5K5G17MM01E</t>
  </si>
  <si>
    <t>ULTIMATE 1.0 T-GDI 120PS MANUAL 48 VOLT HYBRID MY22</t>
  </si>
  <si>
    <t>BAYON [MY22] 9</t>
  </si>
  <si>
    <t>BAYON [MY22] 9 - ULTIMATE 1.0 T-GDI 100PS DCT 48 VOLT HYBRID MY22</t>
  </si>
  <si>
    <t>SWW5K5G1UMM01H</t>
  </si>
  <si>
    <t>ULTIMATE 1.0 T-GDI 100PS DCT 48 VOLT HYBRID MY22</t>
  </si>
  <si>
    <t>BAYON [MY22] 10</t>
  </si>
  <si>
    <t>BAYON [MY22] 10 - ULTIMATE 1.0 T-GDI 120PS DCT 48 VOLT HYBRID MY22</t>
  </si>
  <si>
    <t>SWW5K5G1UMM01I</t>
  </si>
  <si>
    <t>ULTIMATE 1.0 T-GDI 120PS DCT 48 VOLT HYBRID MY22</t>
  </si>
  <si>
    <t>BAYON [MY23]</t>
  </si>
  <si>
    <t>BAYON [MY23] 1</t>
  </si>
  <si>
    <t>BAYON [MY23] 1 - SE CONNECT 1.0 T-GDI 100PS MANUAL 48 VOLT HYBRID MY23</t>
  </si>
  <si>
    <t>SWW5K5G17FF627</t>
  </si>
  <si>
    <t>SE CONNECT 1.0 T-GDI 100PS MANUAL 48 VOLT HYBRID MY23</t>
  </si>
  <si>
    <t>BAYON [MY23] 2</t>
  </si>
  <si>
    <t>BAYON [MY23] 2 - SE CONNECT 1.0 T-GDI 100PS DCT 48 VOLT HYBRID MY23</t>
  </si>
  <si>
    <t>SWW5K5G1UFF628</t>
  </si>
  <si>
    <t>SE CONNECT 1.0 T-GDI 100PS DCT 48 VOLT HYBRID MY23</t>
  </si>
  <si>
    <t>BAYON [MY23] 3</t>
  </si>
  <si>
    <t>BAYON [MY23] 3 - PREMIUM 1.0 T-GDI 100PS MANUAL 48 VOLT HYBRID MY23</t>
  </si>
  <si>
    <t>SWW5K5G17MM423</t>
  </si>
  <si>
    <t>PREMIUM 1.0 T-GDI 100PS MANUAL 48 VOLT HYBRID MY23</t>
  </si>
  <si>
    <t>BAYON [MY23] 4</t>
  </si>
  <si>
    <t>BAYON [MY23] 4 - PREMIUM 1.0 T-GDI 120PS MANUAL 48 VOLT HYBRID MY23</t>
  </si>
  <si>
    <t>SWW5K5G17MM424</t>
  </si>
  <si>
    <t>PREMIUM 1.0 T-GDI 120PS MANUAL 48 VOLT HYBRID MY23</t>
  </si>
  <si>
    <t>BAYON [MY23] 5</t>
  </si>
  <si>
    <t>BAYON [MY23] 5 - PREMIUM 1.0 T-GDI 100PS DCT 48 VOLT HYBRID MY23</t>
  </si>
  <si>
    <t>SWW5K5G1UMM425</t>
  </si>
  <si>
    <t>PREMIUM 1.0 T-GDI 100PS DCT 48 VOLT HYBRID MY23</t>
  </si>
  <si>
    <t>BAYON [MY23] 6</t>
  </si>
  <si>
    <t>BAYON [MY23] 6 - PREMIUM 1.0 T-GDI 120PS DCT 48 VOLT HYBRID MY23</t>
  </si>
  <si>
    <t>SWW5K5G1UMM426</t>
  </si>
  <si>
    <t>PREMIUM 1.0 T-GDI 120PS DCT 48 VOLT HYBRID MY23</t>
  </si>
  <si>
    <t>BAYON [MY23] 7</t>
  </si>
  <si>
    <t>BAYON [MY23] 7 - ULTIMATE 1.0 T-GDI 100PS MANUAL 48 VOLT HYBRID MY23</t>
  </si>
  <si>
    <t>SWW5K5G17MM429</t>
  </si>
  <si>
    <t>ULTIMATE 1.0 T-GDI 100PS MANUAL 48 VOLT HYBRID MY23</t>
  </si>
  <si>
    <t>BAYON [MY23] 8</t>
  </si>
  <si>
    <t>BAYON [MY23] 8 - ULTIMATE 1.0 T-GDI 120PS MANUAL 48 VOLT HYBRID MY23</t>
  </si>
  <si>
    <t>SWW5K5G17MM430</t>
  </si>
  <si>
    <t>ULTIMATE 1.0 T-GDI 120PS MANUAL 48 VOLT HYBRID MY23</t>
  </si>
  <si>
    <t>BAYON [MY23] 9</t>
  </si>
  <si>
    <t>BAYON [MY23] 9 - ULTIMATE 1.0 T-GDI 100PS DCT 48 VOLT HYBRID MY23</t>
  </si>
  <si>
    <t>SWW5K5G1UMM433</t>
  </si>
  <si>
    <t>ULTIMATE 1.0 T-GDI 100PS DCT 48 VOLT HYBRID MY23</t>
  </si>
  <si>
    <t>BAYON [MY23] 10</t>
  </si>
  <si>
    <t>BAYON [MY23] 10 - ULTIMATE 1.0 T-GDI 120PS DCT 48 VOLT HYBRID MY23</t>
  </si>
  <si>
    <t>SWW5K5G1UMM434</t>
  </si>
  <si>
    <t>ULTIMATE 1.0 T-GDI 120PS DCT 48 VOLT HYBRID MY23</t>
  </si>
  <si>
    <t>i30 Hatchback [MY22]</t>
  </si>
  <si>
    <t>i30 Hatchback [MY22] 1</t>
  </si>
  <si>
    <t xml:space="preserve">i30 Hatchback [MY22] 1 - i30 MY22 SE Connect 1.0 120PS T-GDi 48V Manual </t>
  </si>
  <si>
    <t>G4S6K5G17GG0JK</t>
  </si>
  <si>
    <t xml:space="preserve">i30 MY22 SE Connect 1.0 120PS T-GDi 48V Manual </t>
  </si>
  <si>
    <t>i30 Hatchback [MY22] 2</t>
  </si>
  <si>
    <t>i30 Hatchback [MY22] 2 - i30 MY22 SE Connect 1.0 120PS T-GDi 48V DCT</t>
  </si>
  <si>
    <t>G4S6K5G1UGG0JN</t>
  </si>
  <si>
    <t>i30 MY22 SE Connect 1.0 120PS T-GDi 48V DCT</t>
  </si>
  <si>
    <t>i30 Hatchback [MY22] 3</t>
  </si>
  <si>
    <t>i30 Hatchback [MY22] 3 - i30 MY22 N Line 1.5 159PS T-GDi  48V Manual</t>
  </si>
  <si>
    <t>G4S6K8G17GG0JO</t>
  </si>
  <si>
    <t>i30 MY22 N Line 1.5 159PS T-GDi  48V Manual</t>
  </si>
  <si>
    <t>i30 Hatchback [MY22] 4</t>
  </si>
  <si>
    <t>i30 Hatchback [MY22] 4 - i30 MY22 N Line 1.5 159PS T-GDi  48V DCT</t>
  </si>
  <si>
    <t>G4S6K8G1UGG0JP</t>
  </si>
  <si>
    <t>i30 MY22 N Line 1.5 159PS T-GDi  48V DCT</t>
  </si>
  <si>
    <t>i30 Hatchback [MY22] 5</t>
  </si>
  <si>
    <t xml:space="preserve">i30 Hatchback [MY22] 5 - i30 MY22 Premium 1.0 120PS T-GDi 48V Manual </t>
  </si>
  <si>
    <t>G4S6K5G17GG0JL</t>
  </si>
  <si>
    <t xml:space="preserve">i30 MY22 Premium 1.0 120PS T-GDi 48V Manual </t>
  </si>
  <si>
    <t>i30 Hatchback [MY22] 6</t>
  </si>
  <si>
    <t>i30 Hatchback [MY22] 6 - i30 MY22 Premium 1.0 120PS T-GDi 48V DCT</t>
  </si>
  <si>
    <t>G4S6K5G1UGG0JM</t>
  </si>
  <si>
    <t>i30 MY22 Premium 1.0 120PS T-GDi 48V DCT</t>
  </si>
  <si>
    <t>i30 Hatchback [MY23]</t>
  </si>
  <si>
    <t>i30 Hatchback [MY23] 1</t>
  </si>
  <si>
    <t xml:space="preserve">i30 Hatchback [MY23] 1 - i30 MY23 SE Connect 1.0 120PS T-GDi 48V Manual </t>
  </si>
  <si>
    <t>G4S6K5G17GG4BT</t>
  </si>
  <si>
    <t xml:space="preserve">i30 MY23 SE Connect 1.0 120PS T-GDi 48V Manual </t>
  </si>
  <si>
    <t>i30 Hatchback [MY23] 2</t>
  </si>
  <si>
    <t>i30 Hatchback [MY23] 2 - i30 MY23 SE Connect 1.0 120PS T-GDi 48V DCT</t>
  </si>
  <si>
    <t>G4S6K5G1UGG4C5</t>
  </si>
  <si>
    <t>i30 MY23 SE Connect 1.0 120PS T-GDi 48V DCT</t>
  </si>
  <si>
    <t>i30 Hatchback [MY23] 3</t>
  </si>
  <si>
    <t>i30 Hatchback [MY23] 3 - i30 MY23 N Line 1.5 159PS T-GDi  48V Manual</t>
  </si>
  <si>
    <t>G4S6K8G17GG4CE</t>
  </si>
  <si>
    <t>i30 MY23 N Line 1.5 159PS T-GDi  48V Manual</t>
  </si>
  <si>
    <t>i30 Hatchback [MY23] 4</t>
  </si>
  <si>
    <t>i30 Hatchback [MY23] 4 - i30 MY23 N Line 1.5 159PS T-GDi  48V DCT</t>
  </si>
  <si>
    <t>G4S6K8G1UGG4CF</t>
  </si>
  <si>
    <t>i30 MY23 N Line 1.5 159PS T-GDi  48V DCT</t>
  </si>
  <si>
    <t>i30 Hatchback [MY23] 5</t>
  </si>
  <si>
    <t xml:space="preserve">i30 Hatchback [MY23] 5 - i30 MY23 Premium 1.0 120PS T-GDi 48V Manual </t>
  </si>
  <si>
    <t>G4S6K5G17GG4CC</t>
  </si>
  <si>
    <t xml:space="preserve">i30 MY23 Premium 1.0 120PS T-GDi 48V Manual </t>
  </si>
  <si>
    <t>i30 Hatchback [MY23] 6</t>
  </si>
  <si>
    <t>i30 Hatchback [MY23] 6 - i30 MY23 Premium 1.0 120PS T-GDi 48V DCT</t>
  </si>
  <si>
    <t>G4S6K5G1UGG4CD</t>
  </si>
  <si>
    <t>i30 MY23 Premium 1.0 120PS T-GDi 48V DCT</t>
  </si>
  <si>
    <t>i30 Fastback [MY22]</t>
  </si>
  <si>
    <t>i30 Fastback [MY22] 1</t>
  </si>
  <si>
    <t>i30 Fastback [MY22] 1 - i30 Fastback MY22 N Line 1.5 160PS T-GDi  48V Manual</t>
  </si>
  <si>
    <t>G4T1K8G17GG0PE</t>
  </si>
  <si>
    <t>i30 Fastback MY22 N Line 1.5 160PS T-GDi  48V Manual</t>
  </si>
  <si>
    <t>i30 Fastback [MY22] 2</t>
  </si>
  <si>
    <t>i30 Fastback [MY22] 2 - i30 Fastback MY22 N Line 1.5 160PS T-GDi  48V DCT</t>
  </si>
  <si>
    <t>G4T1K8G1UGG0PF</t>
  </si>
  <si>
    <t>i30 Fastback MY22 N Line 1.5 160PS T-GDi  48V DCT</t>
  </si>
  <si>
    <t>i30 Fastback [MY23]</t>
  </si>
  <si>
    <t>i30 Fastback [MY23] 1</t>
  </si>
  <si>
    <t>i30 Fastback [MY23] 1 - i30 Fastback MY23 N Line 1.5 160PS T-GDi  48V Manual</t>
  </si>
  <si>
    <t>G4T1K8G17GG4CU</t>
  </si>
  <si>
    <t>i30 Fastback MY23 N Line 1.5 160PS T-GDi  48V Manual</t>
  </si>
  <si>
    <t>i30 Fastback [MY23] 2</t>
  </si>
  <si>
    <t>i30 Fastback [MY23] 2 - i30 Fastback MY23 N Line 1.5 160PS T-GDi  48V DCT</t>
  </si>
  <si>
    <t>G4T1K8G1UGG4D2</t>
  </si>
  <si>
    <t>i30 Fastback MY23 N Line 1.5 160PS T-GDi  48V DCT</t>
  </si>
  <si>
    <t>i30 Tourer [MY22]</t>
  </si>
  <si>
    <t>i30 Tourer [MY22] 1</t>
  </si>
  <si>
    <t xml:space="preserve">i30 Tourer [MY22] 1 - i30 Tourer MY22 SE Connect 1.0 120PS T-GDi 48V Manual </t>
  </si>
  <si>
    <t>G4W5K5G17GG0PA</t>
  </si>
  <si>
    <t xml:space="preserve">i30 Tourer MY22 SE Connect 1.0 120PS T-GDi 48V Manual </t>
  </si>
  <si>
    <t>i30 Tourer [MY22] 2</t>
  </si>
  <si>
    <t>i30 Tourer [MY22] 2 - i30 Tourer MY22 SE Connect 1.0 120PS T-GDi 48V DCT</t>
  </si>
  <si>
    <t>G4W5K5G1UGG0PB</t>
  </si>
  <si>
    <t>i30 Tourer MY22 SE Connect 1.0 120PS T-GDi 48V DCT</t>
  </si>
  <si>
    <t>i30 Tourer [MY22] 3</t>
  </si>
  <si>
    <t xml:space="preserve">i30 Tourer [MY22] 3 - i30 Tourer MY22 Premium 1.0 120PS T-GDi 48V Manual </t>
  </si>
  <si>
    <t>G4W5K5G17GG0PC</t>
  </si>
  <si>
    <t xml:space="preserve">i30 Tourer MY22 Premium 1.0 120PS T-GDi 48V Manual </t>
  </si>
  <si>
    <t>i30 Tourer [MY22] 4</t>
  </si>
  <si>
    <t>i30 Tourer [MY22] 4 - i30 Tourer MY22 Premium 1.0 120PS T-GDi 48V DCT</t>
  </si>
  <si>
    <t>G4W5K5G1UGG0PD</t>
  </si>
  <si>
    <t>i30 Tourer MY22 Premium 1.0 120PS T-GDi 48V DCT</t>
  </si>
  <si>
    <t>i30 Tourer [MY23]</t>
  </si>
  <si>
    <t>i30 Tourer [MY23] 1</t>
  </si>
  <si>
    <t xml:space="preserve">i30 Tourer [MY23] 1 - i30 Tourer MY23 SE Connect 1.0 120PS T-GDi 48V Manual </t>
  </si>
  <si>
    <t>G4W5K5G17GG4CG</t>
  </si>
  <si>
    <t xml:space="preserve">i30 Tourer MY23 SE Connect 1.0 120PS T-GDi 48V Manual </t>
  </si>
  <si>
    <t>i30 Tourer [MY23] 2</t>
  </si>
  <si>
    <t>i30 Tourer [MY23] 2 - i30 Tourer MY23 SE Connect 1.0 120PS T-GDi 48V DCT</t>
  </si>
  <si>
    <t>G4W5K5G1UGG4CH</t>
  </si>
  <si>
    <t>i30 Tourer MY23 SE Connect 1.0 120PS T-GDi 48V DCT</t>
  </si>
  <si>
    <t>i30 Tourer [MY23] 3</t>
  </si>
  <si>
    <t xml:space="preserve">i30 Tourer [MY23] 3 - i30 Tourer MY23 Premium 1.0 120PS T-GDi 48V Manual </t>
  </si>
  <si>
    <t>G4W5K5G17GG4CI</t>
  </si>
  <si>
    <t xml:space="preserve">i30 Tourer MY23 Premium 1.0 120PS T-GDi 48V Manual </t>
  </si>
  <si>
    <t>i30 Tourer [MY23] 4</t>
  </si>
  <si>
    <t>i30 Tourer [MY23] 4 - i30 Tourer MY23 Premium 1.0 120PS T-GDi 48V DCT</t>
  </si>
  <si>
    <t>G4W5K5G1UGG4CJ</t>
  </si>
  <si>
    <t>i30 Tourer MY23 Premium 1.0 120PS T-GDi 48V DCT</t>
  </si>
  <si>
    <t>i30N Hatchback [MY22]</t>
  </si>
  <si>
    <t>i30N Hatchback [MY22] 1</t>
  </si>
  <si>
    <t>i30N Hatchback [MY22] 1 - i30 N Performance (with N Light Seats) 2.0 280PS T-GDi Manual 6 Speed MY22</t>
  </si>
  <si>
    <t>S0S6L5G17GG0AD</t>
  </si>
  <si>
    <t>i30 N Performance (with N Light Seats) 2.0 280PS T-GDi Manual 6 Speed MY22</t>
  </si>
  <si>
    <t>i30N Hatchback [MY22] 2</t>
  </si>
  <si>
    <t>i30N Hatchback [MY22] 2 - i30 N Performance 2.0 280PS T-GDi Manual 6 Speed MY22</t>
  </si>
  <si>
    <t>S0S6L5G17GG0AC</t>
  </si>
  <si>
    <t>i30 N Performance 2.0 280PS T-GDi Manual 6 Speed MY22</t>
  </si>
  <si>
    <t>i30N Hatchback [MY22] 3</t>
  </si>
  <si>
    <t>i30N Hatchback [MY22] 3 - i30 N Performance (with N Light Seats) 2.0 280PS T-GDi DCT 8 Speed MY22</t>
  </si>
  <si>
    <t>S0S6L5G1MGG0AD</t>
  </si>
  <si>
    <t>i30 N Performance (with N Light Seats) 2.0 280PS T-GDi DCT 8 Speed MY22</t>
  </si>
  <si>
    <t>i30N Hatchback [MY22] 4</t>
  </si>
  <si>
    <t>i30N Hatchback [MY22] 4 - i30 N Performance 2.0 280PS T-GDi DCT 8 Speed MY22</t>
  </si>
  <si>
    <t>S0S6L5G1MGG0AC</t>
  </si>
  <si>
    <t>i30 N Performance 2.0 280PS T-GDi DCT 8 Speed MY22</t>
  </si>
  <si>
    <t>i30N Hatchback [MY23]</t>
  </si>
  <si>
    <t>i30N Hatchback [MY23] 1</t>
  </si>
  <si>
    <t>i30N Hatchback [MY23] 1 - i30 N Performance 2.0 280PS T-GDi Manual 6 Speed MY23</t>
  </si>
  <si>
    <t>S0S6L5G17GG0XT</t>
  </si>
  <si>
    <t>i30 N Performance 2.0 280PS T-GDi Manual 6 Speed MY23</t>
  </si>
  <si>
    <t>i30N Hatchback [MY23] 2</t>
  </si>
  <si>
    <t>i30N Hatchback [MY23] 2 - i30 N Performance 2.0 280PS T-GDi DCT 8 Speed MY22</t>
  </si>
  <si>
    <t>S0S6L5G1MGG0XT</t>
  </si>
  <si>
    <t>i30N Fastback [MY22]</t>
  </si>
  <si>
    <t>i30N Fastback [MY22] 1</t>
  </si>
  <si>
    <t>i30N Fastback [MY22] 1 - New i30 Fastback N Performance (with N Light Seats) 2.0 T-GDi 280PSManual MY22</t>
  </si>
  <si>
    <t>S0T1L5G17GG0AF</t>
  </si>
  <si>
    <t>New i30 Fastback N Performance (with N Light Seats) 2.0 T-GDi 280PSManual MY22</t>
  </si>
  <si>
    <t>i30N Fastback [MY22] 2</t>
  </si>
  <si>
    <t>i30N Fastback [MY22] 2 - New i30 Fastback N Performance 2.0 T-GDi 280PS Manual MY22</t>
  </si>
  <si>
    <t>S0T1L5G17GG0AE</t>
  </si>
  <si>
    <t>New i30 Fastback N Performance 2.0 T-GDi 280PS Manual MY22</t>
  </si>
  <si>
    <t>i30N Fastback [MY22] 3</t>
  </si>
  <si>
    <t>i30N Fastback [MY22] 3 - New i30 Fastback Performance (with N Light Seats) 2.0 T-GDi 280PS DCT MY22</t>
  </si>
  <si>
    <t>S0T1L5G1MGG0AF</t>
  </si>
  <si>
    <t>New i30 Fastback Performance (with N Light Seats) 2.0 T-GDi 280PS DCT MY22</t>
  </si>
  <si>
    <t>i30N Fastback [MY22] 4</t>
  </si>
  <si>
    <t>i30N Fastback [MY22] 4 - New i30 Fastback Performance 2.0 T-GDi 280PS DCT MY22</t>
  </si>
  <si>
    <t>S0T1L5G1MGG0AE</t>
  </si>
  <si>
    <t>New i30 Fastback Performance 2.0 T-GDi 280PS DCT MY22</t>
  </si>
  <si>
    <t>i30N Fastback [MY23]</t>
  </si>
  <si>
    <t>i30N Fastback [MY23] 1</t>
  </si>
  <si>
    <t>i30N Fastback [MY23] 1 - New i30 Fastback N Performance 2.0 T-GDi 280PS Manual MY23</t>
  </si>
  <si>
    <t>S0T1L5G17GG0XV</t>
  </si>
  <si>
    <t>New i30 Fastback N Performance 2.0 T-GDi 280PS Manual MY23</t>
  </si>
  <si>
    <t>i30N Fastback [MY23] 2</t>
  </si>
  <si>
    <t>i30N Fastback [MY23] 2 - New i30 Fastback Performance 2.0 T-GDi 280PS DCT MY23</t>
  </si>
  <si>
    <t>S0T1L5G1MGG0XV</t>
  </si>
  <si>
    <t>New i30 Fastback Performance 2.0 T-GDi 280PS DCT MY23</t>
  </si>
  <si>
    <t>IONIQ 5 [MY22]</t>
  </si>
  <si>
    <t>IONIQ 5 [MY22] 1</t>
  </si>
  <si>
    <t>IONIQ 5 [MY22] 1 - SE Connect 58 kWh RWD MY22</t>
  </si>
  <si>
    <t>GIW5ZHZ7ZDD388</t>
  </si>
  <si>
    <t>SE Connect 58 kWh RWD MY22</t>
  </si>
  <si>
    <t>IONIQ 5 [MY22] 2</t>
  </si>
  <si>
    <t>IONIQ 5 [MY22] 2 - Premium 58 kWh 2WD MY22</t>
  </si>
  <si>
    <t>GIW5ZHZ7ZGG283</t>
  </si>
  <si>
    <t>Premium 58 kWh 2WD MY22</t>
  </si>
  <si>
    <t>IONIQ 5 [MY22] 3</t>
  </si>
  <si>
    <t>IONIQ 5 [MY22] 3 - Premium 73 kWh AWD MY22</t>
  </si>
  <si>
    <t>GIW5YCZ7ZGG285</t>
  </si>
  <si>
    <t>Premium 73 kWh AWD MY22</t>
  </si>
  <si>
    <t>IONIQ 5 [MY22] 4</t>
  </si>
  <si>
    <t>IONIQ 5 [MY22] 4 - Premium 73 kWh RWD MY22</t>
  </si>
  <si>
    <t>GIW5ZHZ7ZGG285</t>
  </si>
  <si>
    <t>Premium 73 kWh RWD MY22</t>
  </si>
  <si>
    <t>IONIQ 5 [MY22] 5</t>
  </si>
  <si>
    <t>IONIQ 5 [MY22] 5 - Ultimate 58 kWh RWD MY22</t>
  </si>
  <si>
    <t>GIW5ZHZ7ZHH593</t>
  </si>
  <si>
    <t>Ultimate 58 kWh RWD MY22</t>
  </si>
  <si>
    <t>IONIQ 5 [MY22] 6</t>
  </si>
  <si>
    <t>IONIQ 5 [MY22] 6 - Ultimate 73 kWh AWD MY22</t>
  </si>
  <si>
    <t>GIW5YCZ7ZHH346</t>
  </si>
  <si>
    <t>Ultimate 73 kWh AWD MY22</t>
  </si>
  <si>
    <t>IONIQ 5 [MY22] 7</t>
  </si>
  <si>
    <t>IONIQ 5 [MY22] 7 - Ultimate 73 kWh RWD MY22</t>
  </si>
  <si>
    <t>GIW5ZHZ7ZHH346</t>
  </si>
  <si>
    <t>Ultimate 73 kWh RWD MY22</t>
  </si>
  <si>
    <t>IONIQ 5 [MY22] 8</t>
  </si>
  <si>
    <t>IONIQ 5 [MY22] 8 - Premium 73 kWh AWD + V2L MY22</t>
  </si>
  <si>
    <t>GIW5YCZ7ZGG287</t>
  </si>
  <si>
    <t>Premium 73 kWh AWD + V2L MY22</t>
  </si>
  <si>
    <t>IONIQ 5 [MY22] 9</t>
  </si>
  <si>
    <t>IONIQ 5 [MY22] 9 - Premium 73 kWh RWD + V2L MY22</t>
  </si>
  <si>
    <t>GIW5ZHZ7ZGG287</t>
  </si>
  <si>
    <t>Premium 73 kWh RWD + V2L MY22</t>
  </si>
  <si>
    <t>IONIQ 5 [MY22] 10</t>
  </si>
  <si>
    <t>IONIQ 5 [MY22] 10 - Ultimate 58 kWh RWD + ECO MY22</t>
  </si>
  <si>
    <t>GIW5ZHZ7ZHH597</t>
  </si>
  <si>
    <t>Ultimate 58 kWh RWD + ECO MY22</t>
  </si>
  <si>
    <t>IONIQ 5 [MY22] 11</t>
  </si>
  <si>
    <t>IONIQ 5 [MY22] 11 - Ultimate 58 kWh RWD + TECH PACK + ECO MY22</t>
  </si>
  <si>
    <t>GIW5ZHZ7ZHH599</t>
  </si>
  <si>
    <t>Ultimate 58 kWh RWD + TECH PACK + ECO MY22</t>
  </si>
  <si>
    <t>IONIQ 5 [MY22] 12</t>
  </si>
  <si>
    <t>IONIQ 5 [MY22] 12 - Ultimate 58 kWh RWD + TECH PACK MY22</t>
  </si>
  <si>
    <t>GIW5ZHZ7ZHH598</t>
  </si>
  <si>
    <t>Ultimate 58 kWh RWD + TECH PACK MY22</t>
  </si>
  <si>
    <t>IONIQ 5 [MY22] 13</t>
  </si>
  <si>
    <t>IONIQ 5 [MY22] 13 - Ultimate 73 kWh AWD + ECO MY22</t>
  </si>
  <si>
    <t>GIW5YCZ7ZHH347</t>
  </si>
  <si>
    <t>Ultimate 73 kWh AWD + ECO MY22</t>
  </si>
  <si>
    <t>IONIQ 5 [MY22] 14</t>
  </si>
  <si>
    <t>IONIQ 5 [MY22] 14 - Ultimate 73 kWh AWD + TECH PACK + ECO MY22</t>
  </si>
  <si>
    <t>GIW5YCZ7ZHH302</t>
  </si>
  <si>
    <t>Ultimate 73 kWh AWD + TECH PACK + ECO MY22</t>
  </si>
  <si>
    <t>IONIQ 5 [MY22] 15</t>
  </si>
  <si>
    <t>IONIQ 5 [MY22] 15 - Ultimate 73 kWh AWD + TECH PACK MY22</t>
  </si>
  <si>
    <t>GIW5YCZ7ZHH304</t>
  </si>
  <si>
    <t>Ultimate 73 kWh AWD + TECH PACK MY22</t>
  </si>
  <si>
    <t>IONIQ 5 [MY22] 16</t>
  </si>
  <si>
    <t>IONIQ 5 [MY22] 16 - Ultimate 73 kWh RWD + ECO MY22</t>
  </si>
  <si>
    <t>GIW5ZHZ7ZHH347</t>
  </si>
  <si>
    <t>Ultimate 73 kWh RWD + ECO MY22</t>
  </si>
  <si>
    <t>IONIQ 5 [MY22] 17</t>
  </si>
  <si>
    <t>IONIQ 5 [MY22] 17 - Ultimate 73 kWh RWD + TECH PACK + ECO MY22</t>
  </si>
  <si>
    <t>GIW5ZHZ7ZHH302</t>
  </si>
  <si>
    <t>Ultimate 73 kWh RWD + TECH PACK + ECO MY22</t>
  </si>
  <si>
    <t>IONIQ 5 [MY22] 18</t>
  </si>
  <si>
    <t>IONIQ 5 [MY22] 18 - Ultimate 73 kWh RWD + TECH PACK MY22</t>
  </si>
  <si>
    <t>GIW5ZHZ7ZHH304</t>
  </si>
  <si>
    <t>Ultimate 73 kWh RWD + TECH PACK MY22</t>
  </si>
  <si>
    <t>IONIQ 5 [MY22.5]</t>
  </si>
  <si>
    <t>IONIQ 5 [MY22.5] 1</t>
  </si>
  <si>
    <t>IONIQ 5 [MY22.5] 1 - Premium 58 kWh 2WD MY22.5</t>
  </si>
  <si>
    <t>GIW5ZHZ7ZGG794</t>
  </si>
  <si>
    <t>Premium 58 kWh 2WD MY22.5</t>
  </si>
  <si>
    <t>IONIQ 5 [MY22.5] 2</t>
  </si>
  <si>
    <t>IONIQ 5 [MY22.5] 2 - Premium 73 kWh AWD MY22.5</t>
  </si>
  <si>
    <t>GIW5YCZ7ZGG796</t>
  </si>
  <si>
    <t>Premium 73 kWh AWD MY22.5</t>
  </si>
  <si>
    <t>IONIQ 5 [MY22.5] 3</t>
  </si>
  <si>
    <t>IONIQ 5 [MY22.5] 3 - Premium 73 kWh 2WD MY22.5</t>
  </si>
  <si>
    <t>GIW5ZHZ7ZGG796</t>
  </si>
  <si>
    <t>Premium 73 kWh 2WD MY22.5</t>
  </si>
  <si>
    <t>IONIQ 5 [MY22.5] 4</t>
  </si>
  <si>
    <t>IONIQ 5 [MY22.5] 4 - Ultimate 58 kWh 2WD MY22.5</t>
  </si>
  <si>
    <t>GIW5ZHZ7ZHH676</t>
  </si>
  <si>
    <t>Ultimate 58 kWh 2WD MY22.5</t>
  </si>
  <si>
    <t>IONIQ 5 [MY22.5] 5</t>
  </si>
  <si>
    <t>IONIQ 5 [MY22.5] 5 - Ultimate 73 kWh AWD MY22.5</t>
  </si>
  <si>
    <t>GIW5YCZ7ZHH681</t>
  </si>
  <si>
    <t>Ultimate 73 kWh AWD MY22.5</t>
  </si>
  <si>
    <t>IONIQ 5 [MY22.5] 6</t>
  </si>
  <si>
    <t>IONIQ 5 [MY22.5] 6 - Ultimate 73 kWh 2WD MY22.5</t>
  </si>
  <si>
    <t>GIW5ZHZ7ZHH681</t>
  </si>
  <si>
    <t>Ultimate 73 kWh 2WD MY22.5</t>
  </si>
  <si>
    <t>IONIQ 5 [MY22.5] 7</t>
  </si>
  <si>
    <t>IONIQ 5 [MY22.5] 7 - Premium 58 kWh 2WD + V2L MY22.5</t>
  </si>
  <si>
    <t>GIW5ZHZ7ZGG795</t>
  </si>
  <si>
    <t>Premium 58 kWh 2WD + V2L MY22.5</t>
  </si>
  <si>
    <t>IONIQ 5 [MY22.5] 8</t>
  </si>
  <si>
    <t>IONIQ 5 [MY22.5] 8 - Premium 73 kWh AWD + V2L MY22.5</t>
  </si>
  <si>
    <t>GIW5YCZ7ZGG797</t>
  </si>
  <si>
    <t>Premium 73 kWh AWD + V2L MY22.5</t>
  </si>
  <si>
    <t>IONIQ 5 [MY22.5] 9</t>
  </si>
  <si>
    <t>IONIQ 5 [MY22.5] 9 - Premium 73 kWh 2WD + V2L MY22.5</t>
  </si>
  <si>
    <t>GIW5ZHZ7ZGG797</t>
  </si>
  <si>
    <t>Premium 73 kWh 2WD + V2L MY22.5</t>
  </si>
  <si>
    <t>IONIQ 5 [MY22.5] 10</t>
  </si>
  <si>
    <t>IONIQ 5 [MY22.5] 10 - Ultimate 58 kWh 2WD + ECO MY22.5</t>
  </si>
  <si>
    <t>GIW5ZHZ7ZHH678</t>
  </si>
  <si>
    <t>Ultimate 58 kWh 2WD + ECO MY22.5</t>
  </si>
  <si>
    <t>IONIQ 5 [MY22.5] 11</t>
  </si>
  <si>
    <t>IONIQ 5 [MY22.5] 11 - Ultimate 58 kWh 2WD + TECH PACK + ECO MY22.5</t>
  </si>
  <si>
    <t>GIW5ZHZ7ZHH680</t>
  </si>
  <si>
    <t>Ultimate 58 kWh 2WD + TECH PACK + ECO MY22.5</t>
  </si>
  <si>
    <t>IONIQ 5 [MY22.5] 12</t>
  </si>
  <si>
    <t>IONIQ 5 [MY22.5] 12 - Ultimate 58 kWh 2WD + TECH PACK MY22.5</t>
  </si>
  <si>
    <t>GIW5ZHZ7ZHH679</t>
  </si>
  <si>
    <t>Ultimate 58 kWh 2WD + TECH PACK MY22.5</t>
  </si>
  <si>
    <t>IONIQ 5 [MY22.5] 13</t>
  </si>
  <si>
    <t>IONIQ 5 [MY22.5] 13 - Ultimate 73 kWh AWD + ECO MY22.5</t>
  </si>
  <si>
    <t>GIW5YCZ7ZHH682</t>
  </si>
  <si>
    <t>Ultimate 73 kWh AWD + ECO MY22.5</t>
  </si>
  <si>
    <t>IONIQ 5 [MY22.5] 14</t>
  </si>
  <si>
    <t>IONIQ 5 [MY22.5] 14 - Ultimate 73 kWh AWD + TECH PACK + ECO MY22.5</t>
  </si>
  <si>
    <t>GIW5YCZ7ZHH684</t>
  </si>
  <si>
    <t>Ultimate 73 kWh AWD + TECH PACK + ECO MY22.5</t>
  </si>
  <si>
    <t>IONIQ 5 [MY22.5] 15</t>
  </si>
  <si>
    <t>IONIQ 5 [MY22.5] 15 - Ultimate 73 kWh AWD + TECH PACK MY22.5</t>
  </si>
  <si>
    <t>GIW5YCZ7ZHH683</t>
  </si>
  <si>
    <t>Ultimate 73 kWh AWD + TECH PACK MY22.5</t>
  </si>
  <si>
    <t>IONIQ 5 [MY22.5] 16</t>
  </si>
  <si>
    <t>IONIQ 5 [MY22.5] 16 - Ultimate 73 kWh 2WD + ECO MY22.5</t>
  </si>
  <si>
    <t>GIW5ZHZ7ZHH682</t>
  </si>
  <si>
    <t>Ultimate 73 kWh 2WD + ECO MY22.5</t>
  </si>
  <si>
    <t>IONIQ 5 [MY22.5] 17</t>
  </si>
  <si>
    <t>IONIQ 5 [MY22.5] 17 - Ultimate 73 kWh 2WD + TECH PACK + ECO MY22.5</t>
  </si>
  <si>
    <t>GIW5ZHZ7ZHH684</t>
  </si>
  <si>
    <t>Ultimate 73 kWh 2WD + TECH PACK + ECO MY22.5</t>
  </si>
  <si>
    <t>IONIQ 5 [MY22.5] 18</t>
  </si>
  <si>
    <t>IONIQ 5 [MY22.5] 18 - Ultimate 73 kWh 2WD + TECH PACK MY22.5</t>
  </si>
  <si>
    <t>GIW5ZHZ7ZHH683</t>
  </si>
  <si>
    <t>Ultimate 73 kWh 2WD + TECH PACK MY22.5</t>
  </si>
  <si>
    <t>IONIQ 5 [MY23]</t>
  </si>
  <si>
    <t>IONIQ 5 [MY23] 1</t>
  </si>
  <si>
    <t>IONIQ 5 [MY23] 1 - Premium 58 kWh 170 PS 2WD MY23</t>
  </si>
  <si>
    <t>GIW5ZHZ7ZGG0TL</t>
  </si>
  <si>
    <t>Premium 58 kWh 170 PS 2WD MY23</t>
  </si>
  <si>
    <t>IONIQ 5 [MY23] 2</t>
  </si>
  <si>
    <t>IONIQ 5 [MY23] 2 - Premium 77 kWh  228 PS 2WD MY23</t>
  </si>
  <si>
    <t>GIW5ZHZ7ZGG0TN</t>
  </si>
  <si>
    <t>Premium 77 kWh  228 PS 2WD MY23</t>
  </si>
  <si>
    <t>IONIQ 5 [MY23] 3</t>
  </si>
  <si>
    <t>IONIQ 5 [MY23] 3 - Premium 77 kWh 325 PS AWD MY23</t>
  </si>
  <si>
    <t>GIW5YCZ7ZGG0TN</t>
  </si>
  <si>
    <t>Premium 77 kWh 325 PS AWD MY23</t>
  </si>
  <si>
    <t>IONIQ 5 [MY23] 4</t>
  </si>
  <si>
    <t>IONIQ 5 [MY23] 4 - Ultimate 77 kWh 228 PS 2WD MY23</t>
  </si>
  <si>
    <t>GIW5ZHZ7ZHH0RG</t>
  </si>
  <si>
    <t>Ultimate 77 kWh 228 PS 2WD MY23</t>
  </si>
  <si>
    <t>IONIQ 5 [MY23] 5</t>
  </si>
  <si>
    <t>IONIQ 5 [MY23] 5 - Ultimate 77 kWh 325 PS AWD MY23</t>
  </si>
  <si>
    <t>GIW5YCZ7ZHH0RG</t>
  </si>
  <si>
    <t>Ultimate 77 kWh 325 PS AWD MY23</t>
  </si>
  <si>
    <t>IONIQ 5 [MY23] 6</t>
  </si>
  <si>
    <t>IONIQ 5 [MY23] 6 - Namsan Edition 77 kWh 228 PS 2WD MY23</t>
  </si>
  <si>
    <t>GIW5ZHZ7ZHH0RK</t>
  </si>
  <si>
    <t>Namsan Edition 77 kWh 228 PS 2WD MY23</t>
  </si>
  <si>
    <t>IONIQ 5 [MY23] 7</t>
  </si>
  <si>
    <t>IONIQ 5 [MY23] 7 - Namsan Edition 77 kWh 325 PS AWD MY23</t>
  </si>
  <si>
    <t>GIW5YCZ7ZHH0RK</t>
  </si>
  <si>
    <t>Namsan Edition 77 kWh 325 PS AWD MY23</t>
  </si>
  <si>
    <t>IONIQ 5 [MY23] 8</t>
  </si>
  <si>
    <t>IONIQ 5 [MY23] 8 - Premium 58 kWh 170 PS 2WD + HP MY23</t>
  </si>
  <si>
    <t>GIW5ZHZ7ZGG0TM</t>
  </si>
  <si>
    <t>Premium 58 kWh 170 PS 2WD + HP MY23</t>
  </si>
  <si>
    <t>IONIQ 5 [MY23] 9</t>
  </si>
  <si>
    <t>IONIQ 5 [MY23] 9 - Premium 77 kWh  228 PS 2WD + HP MY23</t>
  </si>
  <si>
    <t>GIW5ZHZ7ZGG0TO</t>
  </si>
  <si>
    <t>Premium 77 kWh  228 PS 2WD + HP MY23</t>
  </si>
  <si>
    <t>IONIQ 5 [MY23] 10</t>
  </si>
  <si>
    <t>IONIQ 5 [MY23] 10 - Premium 77 kWh 325 PS AWD + HP MY23</t>
  </si>
  <si>
    <t>GIW5YCZ7ZGG0TO</t>
  </si>
  <si>
    <t>Premium 77 kWh 325 PS AWD + HP MY23</t>
  </si>
  <si>
    <t>IONIQ 5 [MY23] 11</t>
  </si>
  <si>
    <t>IONIQ 5 [MY23] 11 - Ultimate  77 kWh 228 PS 2WD + HP + TECH  MY23</t>
  </si>
  <si>
    <t>GIW5ZHZ7ZHH0RJ</t>
  </si>
  <si>
    <t>Ultimate  77 kWh 228 PS 2WD + HP + TECH  MY23</t>
  </si>
  <si>
    <t>IONIQ 5 [MY23] 12</t>
  </si>
  <si>
    <t>IONIQ 5 [MY23] 12 - Ultimate  77 kWh 228 PS 2WD + HP MY23</t>
  </si>
  <si>
    <t>GIW5ZHZ7ZHH0RH</t>
  </si>
  <si>
    <t>Ultimate  77 kWh 228 PS 2WD + HP MY23</t>
  </si>
  <si>
    <t>IONIQ 5 [MY23] 13</t>
  </si>
  <si>
    <t>IONIQ 5 [MY23] 13 - Ultimate  77 kWh 228 PS 2WD + TECH MY23</t>
  </si>
  <si>
    <t>GIW5ZHZ7ZHH0RI</t>
  </si>
  <si>
    <t>Ultimate  77 kWh 228 PS 2WD + TECH MY23</t>
  </si>
  <si>
    <t>IONIQ 5 [MY23] 14</t>
  </si>
  <si>
    <t>IONIQ 5 [MY23] 14 - Ultimate 77 kWh 325 PS AWD + HP + TECH MY23</t>
  </si>
  <si>
    <t>GIW5YCZ7ZHH0RJ</t>
  </si>
  <si>
    <t>Ultimate 77 kWh 325 PS AWD + HP + TECH MY23</t>
  </si>
  <si>
    <t>IONIQ 5 [MY23] 15</t>
  </si>
  <si>
    <t>IONIQ 5 [MY23] 15 - Ultimate 77 kWh 325 PS AWD + HP MY23</t>
  </si>
  <si>
    <t>GIW5YCZ7ZHH0RH</t>
  </si>
  <si>
    <t>Ultimate 77 kWh 325 PS AWD + HP MY23</t>
  </si>
  <si>
    <t>IONIQ 5 [MY23] 16</t>
  </si>
  <si>
    <t>IONIQ 5 [MY23] 16 - Ultimate 77 kWh 325 PS AWD + TECH MY23</t>
  </si>
  <si>
    <t>GIW5YCZ7ZHH0RI</t>
  </si>
  <si>
    <t>Ultimate 77 kWh 325 PS AWD + TECH MY23</t>
  </si>
  <si>
    <t>TUCSON Petrol &amp; 48V [MY22]</t>
  </si>
  <si>
    <t>TUCSON Petrol &amp; 48V [MY22] 1</t>
  </si>
  <si>
    <t xml:space="preserve">TUCSON Petrol &amp; 48V [MY22] 1 - SE Connect 1.6T 150PS 6MT </t>
  </si>
  <si>
    <t>GTW5D5G17GG0II</t>
  </si>
  <si>
    <t xml:space="preserve">SE Connect 1.6T 150PS 6MT </t>
  </si>
  <si>
    <t>TUCSON Petrol &amp; 48V [MY22] 2</t>
  </si>
  <si>
    <t>TUCSON Petrol &amp; 48V [MY22] 2 - SE Connect 1.6T 150PS 48V Mild Hybrid 7DCT</t>
  </si>
  <si>
    <t>GTW5D5G1UGG0RE</t>
  </si>
  <si>
    <t>SE Connect 1.6T 150PS 48V Mild Hybrid 7DCT</t>
  </si>
  <si>
    <t>TUCSON Petrol &amp; 48V [MY22] 3</t>
  </si>
  <si>
    <t xml:space="preserve">TUCSON Petrol &amp; 48V [MY22] 3 - Premium 1.6T 150PS 6MT </t>
  </si>
  <si>
    <t>GTW5D5G17KK0QD</t>
  </si>
  <si>
    <t xml:space="preserve">Premium 1.6T 150PS 6MT </t>
  </si>
  <si>
    <t>TUCSON Petrol &amp; 48V [MY22] 4</t>
  </si>
  <si>
    <t>TUCSON Petrol &amp; 48V [MY22] 4 - Premium 1.6T 150PS 48V Mild Hybrid 7DCT</t>
  </si>
  <si>
    <t>GTW5D5G1UKK14C</t>
  </si>
  <si>
    <t>Premium 1.6T 150PS 48V Mild Hybrid 7DCT</t>
  </si>
  <si>
    <t>TUCSON Petrol &amp; 48V [MY22] 5</t>
  </si>
  <si>
    <t>TUCSON Petrol &amp; 48V [MY22] 5 - N Line 1.6T 150PS 6MT</t>
  </si>
  <si>
    <t>GTW5D5G17BB258</t>
  </si>
  <si>
    <t>N Line 1.6T 150PS 6MT</t>
  </si>
  <si>
    <t>TUCSON Petrol &amp; 48V [MY22] 6</t>
  </si>
  <si>
    <t>TUCSON Petrol &amp; 48V [MY22] 6 - N Line S 1.6T 150PS 6MT</t>
  </si>
  <si>
    <t>GTW5D5G17CC512</t>
  </si>
  <si>
    <t>N Line S 1.6T 150PS 6MT</t>
  </si>
  <si>
    <t>TUCSON Petrol &amp; 48V [MY22] 7</t>
  </si>
  <si>
    <t xml:space="preserve">TUCSON Petrol &amp; 48V [MY22] 7 - N Line 1.6T 150PS 48V Mild Hybrid 7DCT </t>
  </si>
  <si>
    <t>GTW5D5G1UBB266</t>
  </si>
  <si>
    <t xml:space="preserve">N Line 1.6T 150PS 48V Mild Hybrid 7DCT </t>
  </si>
  <si>
    <t>TUCSON Petrol &amp; 48V [MY22] 8</t>
  </si>
  <si>
    <t>TUCSON Petrol &amp; 48V [MY22] 8 - N Line S 1.6T 150PS 48V Mild Hybrid 7DCT</t>
  </si>
  <si>
    <t>GTW5D5G1UCC519</t>
  </si>
  <si>
    <t>N Line S 1.6T 150PS 48V Mild Hybrid 7DCT</t>
  </si>
  <si>
    <t>TUCSON Petrol &amp; 48V [MY22] 9</t>
  </si>
  <si>
    <t>TUCSON Petrol &amp; 48V [MY22] 9 - N Line S 1.6T 180PS 48V Mild Hybrid 7DCT 4WD</t>
  </si>
  <si>
    <t>GTW5D5G1XCC523</t>
  </si>
  <si>
    <t>N Line S 1.6T 180PS 48V Mild Hybrid 7DCT 4WD</t>
  </si>
  <si>
    <t>TUCSON Petrol &amp; 48V [MY22] 10</t>
  </si>
  <si>
    <t>TUCSON Petrol &amp; 48V [MY22] 10 - Ultimate 1.6T 150PS 6MT</t>
  </si>
  <si>
    <t>GTW5D5G17HH0NM</t>
  </si>
  <si>
    <t>Ultimate 1.6T 150PS 6MT</t>
  </si>
  <si>
    <t>TUCSON Petrol &amp; 48V [MY22] 11</t>
  </si>
  <si>
    <t>TUCSON Petrol &amp; 48V [MY22] 11 - Ultimate 1.6T 150PS 48V Mild Hybrid 7DCT</t>
  </si>
  <si>
    <t>GTW5D5G1UHH0WZ</t>
  </si>
  <si>
    <t>Ultimate 1.6T 150PS 48V Mild Hybrid 7DCT</t>
  </si>
  <si>
    <t>TUCSON Petrol &amp; 48V [MY22] 12</t>
  </si>
  <si>
    <t>TUCSON Petrol &amp; 48V [MY22] 12 - Ultimate 1.6T 180PS 48V Mild Hybrid 7DCT 4WD</t>
  </si>
  <si>
    <t>GTW5D5G1XHH10L</t>
  </si>
  <si>
    <t>Ultimate 1.6T 180PS 48V Mild Hybrid 7DCT 4WD</t>
  </si>
  <si>
    <t>TUCSON Hybrid [MY22]</t>
  </si>
  <si>
    <t>TUCSON Hybrid [MY22] 1</t>
  </si>
  <si>
    <t>TUCSON Hybrid [MY22] 1 - SE Connect 1.6T 230PS Hybrid</t>
  </si>
  <si>
    <t>JFW5D5G1FEV1GG279</t>
  </si>
  <si>
    <t>SE Connect 1.6T 230PS Hybrid</t>
  </si>
  <si>
    <t>TUCSON Hybrid [MY22] 2</t>
  </si>
  <si>
    <t>TUCSON Hybrid [MY22] 2 - N Line 1.6T 230PS Hybrid</t>
  </si>
  <si>
    <t>JFW5D5G1FEV1BB047</t>
  </si>
  <si>
    <t>N Line 1.6T 230PS Hybrid</t>
  </si>
  <si>
    <t>TUCSON Hybrid [MY22] 3</t>
  </si>
  <si>
    <t>TUCSON Hybrid [MY22] 3 - N Line S 1.6T 230PS Hybrid</t>
  </si>
  <si>
    <t>JFW5D5G1FEV1CC082</t>
  </si>
  <si>
    <t>N Line S 1.6T 230PS Hybrid</t>
  </si>
  <si>
    <t>TUCSON Hybrid [MY22] 4</t>
  </si>
  <si>
    <t>TUCSON Hybrid [MY22] 4 - Premium 1.6T 230PS Hybrid</t>
  </si>
  <si>
    <t>JFW5D5G1FEV1KK483</t>
  </si>
  <si>
    <t>Premium 1.6T 230PS Hybrid</t>
  </si>
  <si>
    <t>TUCSON Hybrid [MY22] 5</t>
  </si>
  <si>
    <t>TUCSON Hybrid [MY22] 5 - Ultimate 1.6T 230PS Hybrid</t>
  </si>
  <si>
    <t>JFW5D5G1FEV1HH382</t>
  </si>
  <si>
    <t>Ultimate 1.6T 230PS Hybrid</t>
  </si>
  <si>
    <t>TUCSON Plug-In Hybrid [MY22]</t>
  </si>
  <si>
    <t>TUCSON Plug-In Hybrid [MY22] 1</t>
  </si>
  <si>
    <t>TUCSON Plug-In Hybrid [MY22] 1 - Premium 1.6T 265PS Plug-in Hybrid 4WD</t>
  </si>
  <si>
    <t>JFW5D5G1GEV2XX193</t>
  </si>
  <si>
    <t>Premium 1.6T 265PS Plug-in Hybrid 4WD</t>
  </si>
  <si>
    <t>TUCSON Plug-In Hybrid [MY22] 2</t>
  </si>
  <si>
    <t>TUCSON Plug-In Hybrid [MY22] 2 - N Line 1.6T 265PS Plug-in Hybrid 4WD</t>
  </si>
  <si>
    <t>JFW5D5G1GEV2RR056</t>
  </si>
  <si>
    <t>N Line 1.6T 265PS Plug-in Hybrid 4WD</t>
  </si>
  <si>
    <t>TUCSON Plug-In Hybrid [MY22] 3</t>
  </si>
  <si>
    <t>TUCSON Plug-In Hybrid [MY22] 3 - N Line S 1.6T 265PS Plug-in Hybrid 4WD</t>
  </si>
  <si>
    <t>JFW5D5G1GEV2UU066</t>
  </si>
  <si>
    <t>N Line S 1.6T 265PS Plug-in Hybrid 4WD</t>
  </si>
  <si>
    <t>TUCSON Plug-In Hybrid [MY22] 4</t>
  </si>
  <si>
    <t>TUCSON Plug-In Hybrid [MY22] 4 - Ultimate 1.6T 265PS Plug-in Hybrid 4WD</t>
  </si>
  <si>
    <t>JFW5D5G1GEV2YY127</t>
  </si>
  <si>
    <t>Ultimate 1.6T 265PS Plug-in Hybrid 4WD</t>
  </si>
  <si>
    <t>TUCSON Petrol &amp; 48V [MY23]</t>
  </si>
  <si>
    <t>TUCSON Petrol &amp; 48V [MY23] 1</t>
  </si>
  <si>
    <t>TUCSON Petrol &amp; 48V [MY23] 1 - SE Connect 1.6T 150PS 6MT</t>
  </si>
  <si>
    <t>GTW5D5G17GG1DP</t>
  </si>
  <si>
    <t>SE Connect 1.6T 150PS 6MT</t>
  </si>
  <si>
    <t>TUCSON Petrol &amp; 48V [MY23] 2</t>
  </si>
  <si>
    <t>TUCSON Petrol &amp; 48V [MY23] 2 - SE Connect 1.6T 150PS 6MT + Hyundai Smart Sense+</t>
  </si>
  <si>
    <t>GTW5D5G17GG1DR</t>
  </si>
  <si>
    <t>SE Connect 1.6T 150PS 6MT + Hyundai Smart Sense+</t>
  </si>
  <si>
    <t>TUCSON Petrol &amp; 48V [MY23] 3</t>
  </si>
  <si>
    <t>TUCSON Petrol &amp; 48V [MY23] 3 - SE Connect 1.6T 150PS 48V Mild Hybrid 7DCT</t>
  </si>
  <si>
    <t>GTW5D5G1UGG1DU</t>
  </si>
  <si>
    <t>TUCSON Petrol &amp; 48V [MY23] 4</t>
  </si>
  <si>
    <t>TUCSON Petrol &amp; 48V [MY23] 4 - SE Connect 1.6T 150PS 48V Mild Hybrid 7DCT + Hyundai Smart Sense+</t>
  </si>
  <si>
    <t>GTW5D5G1UGG1DV</t>
  </si>
  <si>
    <t>SE Connect 1.6T 150PS 48V Mild Hybrid 7DCT + Hyundai Smart Sense+</t>
  </si>
  <si>
    <t>TUCSON Petrol &amp; 48V [MY23] 5</t>
  </si>
  <si>
    <t>TUCSON Petrol &amp; 48V [MY23] 5 - Premium 1.6T 150PS 6MT</t>
  </si>
  <si>
    <t>GTW5D5G17KK1TQ</t>
  </si>
  <si>
    <t>Premium 1.6T 150PS 6MT</t>
  </si>
  <si>
    <t>TUCSON Petrol &amp; 48V [MY23] 6</t>
  </si>
  <si>
    <t>TUCSON Petrol &amp; 48V [MY23] 6 - Premium 1.6T 150PS 6MT + Hyundai Smart Sense+</t>
  </si>
  <si>
    <t>GTW5D5G17KK1TT</t>
  </si>
  <si>
    <t>Premium 1.6T 150PS 6MT + Hyundai Smart Sense+</t>
  </si>
  <si>
    <t>TUCSON Petrol &amp; 48V [MY23] 7</t>
  </si>
  <si>
    <t>TUCSON Petrol &amp; 48V [MY23] 7 - Premium 1.6T 150PS 6MT 2TR+CP</t>
  </si>
  <si>
    <t>GTW5D5G17KK1TS</t>
  </si>
  <si>
    <t>Premium 1.6T 150PS 6MT 2TR+CP</t>
  </si>
  <si>
    <t>TUCSON Petrol &amp; 48V [MY23] 8</t>
  </si>
  <si>
    <t>TUCSON Petrol &amp; 48V [MY23] 8 - Premium 1.6T 150PS 6MT 2TR+CP + Hyundai Smart Sense+</t>
  </si>
  <si>
    <t>GTW5D5G17KK1TU</t>
  </si>
  <si>
    <t>Premium 1.6T 150PS 6MT 2TR+CP + Hyundai Smart Sense+</t>
  </si>
  <si>
    <t>TUCSON Petrol &amp; 48V [MY23] 9</t>
  </si>
  <si>
    <t>TUCSON Petrol &amp; 48V [MY23] 9 - Premium 1.6T 150PS 48V Mild Hybrid 7DCT</t>
  </si>
  <si>
    <t>GTW5D5G1UKK1U0</t>
  </si>
  <si>
    <t>TUCSON Petrol &amp; 48V [MY23] 10</t>
  </si>
  <si>
    <t>TUCSON Petrol &amp; 48V [MY23] 10 - Premium 1.6T 150PS 48V Mild Hybrid 7DCT 2TR+CP</t>
  </si>
  <si>
    <t>GTW5D5G1UKK1U2</t>
  </si>
  <si>
    <t>Premium 1.6T 150PS 48V Mild Hybrid 7DCT 2TR+CP</t>
  </si>
  <si>
    <t>TUCSON Petrol &amp; 48V [MY23] 11</t>
  </si>
  <si>
    <t>TUCSON Petrol &amp; 48V [MY23] 11 - N Line 1.6T 150PS 6MT</t>
  </si>
  <si>
    <t>GTW5D5G17BB579</t>
  </si>
  <si>
    <t>TUCSON Petrol &amp; 48V [MY23] 12</t>
  </si>
  <si>
    <t>TUCSON Petrol &amp; 48V [MY23] 12 - N Line 1.6T 150PS 6MT +2TR</t>
  </si>
  <si>
    <t>GTW5D5G17BB580</t>
  </si>
  <si>
    <t>N Line 1.6T 150PS 6MT +2TR</t>
  </si>
  <si>
    <t>TUCSON Petrol &amp; 48V [MY23] 13</t>
  </si>
  <si>
    <t>TUCSON Petrol &amp; 48V [MY23] 13 - N Line 1.6T 150PS 6MT 2TR + Hyundai Smart Sense+</t>
  </si>
  <si>
    <t>GTW5D5G17BB582</t>
  </si>
  <si>
    <t>N Line 1.6T 150PS 6MT 2TR + Hyundai Smart Sense+</t>
  </si>
  <si>
    <t>TUCSON Petrol &amp; 48V [MY23] 14</t>
  </si>
  <si>
    <t xml:space="preserve">TUCSON Petrol &amp; 48V [MY23] 14 - N Line 1.6T 150PS 48V Mild Hybrid 7DCT </t>
  </si>
  <si>
    <t>GTW5D5G1UBB587</t>
  </si>
  <si>
    <t>TUCSON Petrol &amp; 48V [MY23] 15</t>
  </si>
  <si>
    <t>TUCSON Petrol &amp; 48V [MY23] 15 - N Line 1.6T 150PS 48V Mild Hybrid 7DCT +2TR</t>
  </si>
  <si>
    <t>GTW5D5G1UBB588</t>
  </si>
  <si>
    <t>N Line 1.6T 150PS 48V Mild Hybrid 7DCT +2TR</t>
  </si>
  <si>
    <t>TUCSON Petrol &amp; 48V [MY23] 16</t>
  </si>
  <si>
    <t>TUCSON Petrol &amp; 48V [MY23] 16 - N Line 1.6T 150PS 48V Mild Hybrid 7DCT + Hyundai Smart Sense+</t>
  </si>
  <si>
    <t>GTW5D5G1UBB589</t>
  </si>
  <si>
    <t>N Line 1.6T 150PS 48V Mild Hybrid 7DCT + Hyundai Smart Sense+</t>
  </si>
  <si>
    <t>TUCSON Petrol &amp; 48V [MY23] 17</t>
  </si>
  <si>
    <t>TUCSON Petrol &amp; 48V [MY23] 17 - N Line 1.6T 150PS 48V Mild Hybrid 7DCT 2TR + Hyundai Smart Sense+</t>
  </si>
  <si>
    <t>GTW5D5G1UBB590</t>
  </si>
  <si>
    <t>N Line 1.6T 150PS 48V Mild Hybrid 7DCT 2TR + Hyundai Smart Sense+</t>
  </si>
  <si>
    <t>TUCSON Petrol &amp; 48V [MY23] 18</t>
  </si>
  <si>
    <t>TUCSON Petrol &amp; 48V [MY23] 18 - N Line S 1.6T 150PS 6MT</t>
  </si>
  <si>
    <t>GTW5D5G17CC959</t>
  </si>
  <si>
    <t>TUCSON Petrol &amp; 48V [MY23] 19</t>
  </si>
  <si>
    <t>TUCSON Petrol &amp; 48V [MY23] 19 - N Line S 1.6T 150PS 48V Mild Hybrid 7DCT</t>
  </si>
  <si>
    <t>GTW5D5G1UCC966</t>
  </si>
  <si>
    <t>TUCSON Petrol &amp; 48V [MY23] 20</t>
  </si>
  <si>
    <t>TUCSON Petrol &amp; 48V [MY23] 20 - N Line S 1.6T 180PS 48V Mild Hybrid 7DCT 4WD</t>
  </si>
  <si>
    <t>GTW5D5G1XCC971</t>
  </si>
  <si>
    <t>TUCSON Petrol &amp; 48V [MY23] 21</t>
  </si>
  <si>
    <t>TUCSON Petrol &amp; 48V [MY23] 21 - N Line S 1.6T 180PS 48V Mild Hybrid 7DCT 4WD + Tech Pack</t>
  </si>
  <si>
    <t>GTW5D5G1XCC973</t>
  </si>
  <si>
    <t>N Line S 1.6T 180PS 48V Mild Hybrid 7DCT 4WD + Tech Pack</t>
  </si>
  <si>
    <t>TUCSON Petrol &amp; 48V [MY23] 22</t>
  </si>
  <si>
    <t>TUCSON Petrol &amp; 48V [MY23] 22 - Ultimate 1.6T 150PS 6MT</t>
  </si>
  <si>
    <t>GTW5D5G17HH1M7</t>
  </si>
  <si>
    <t>TUCSON Petrol &amp; 48V [MY23] 23</t>
  </si>
  <si>
    <t>TUCSON Petrol &amp; 48V [MY23] 23 - Ultimate 1.6T 150PS 48V Mild Hybrid 7DCT</t>
  </si>
  <si>
    <t>GTW5D5G1UHH1MD</t>
  </si>
  <si>
    <t>TUCSON Petrol &amp; 48V [MY23] 24</t>
  </si>
  <si>
    <t>TUCSON Petrol &amp; 48V [MY23] 24 - Ultimate 1.6T 180PS 48V Mild Hybrid 7DCT 4WD</t>
  </si>
  <si>
    <t>GTW5D5G1XHH1MH</t>
  </si>
  <si>
    <t>TUCSON Petrol &amp; 48V [MY23] 25</t>
  </si>
  <si>
    <t>TUCSON Petrol &amp; 48V [MY23] 25 - Ultimate 1.6T 180PS 48V Mild Hybrid 7DCT 4WD + Tech Pack</t>
  </si>
  <si>
    <t>GTW5D5G1XHH1MJ</t>
  </si>
  <si>
    <t>Ultimate 1.6T 180PS 48V Mild Hybrid 7DCT 4WD + Tech Pack</t>
  </si>
  <si>
    <t>TUCSON Hybrid [MY23]</t>
  </si>
  <si>
    <t>TUCSON Hybrid [MY23] 1</t>
  </si>
  <si>
    <t>TUCSON Hybrid [MY23] 1 - SE Connect 1.6T 230PS Hybrid</t>
  </si>
  <si>
    <t>JFW5D5G1FEV1GG375</t>
  </si>
  <si>
    <t>TUCSON Hybrid [MY23] 2</t>
  </si>
  <si>
    <t>TUCSON Hybrid [MY23] 2 - SE Connect 1.6T 230PS Hybrid + Hyundai Smart Sense+</t>
  </si>
  <si>
    <t>JFW5D5G1FEV1GG376</t>
  </si>
  <si>
    <t>SE Connect 1.6T 230PS Hybrid + Hyundai Smart Sense+</t>
  </si>
  <si>
    <t>TUCSON Hybrid [MY23] 3</t>
  </si>
  <si>
    <t>TUCSON Hybrid [MY23] 3 - Premium 1.6T 230PS Hybrid</t>
  </si>
  <si>
    <t>JFW5D5G1FEV1KK763</t>
  </si>
  <si>
    <t>TUCSON Hybrid [MY23] 4</t>
  </si>
  <si>
    <t>TUCSON Hybrid [MY23] 4 - Premium 1.6T 230PS Hybrid +2TR +CP</t>
  </si>
  <si>
    <t>JFW5D5G1FEV1KK764</t>
  </si>
  <si>
    <t>Premium 1.6T 230PS Hybrid +2TR +CP</t>
  </si>
  <si>
    <t>TUCSON Hybrid [MY23] 5</t>
  </si>
  <si>
    <t>TUCSON Hybrid [MY23] 5 - N Line 1.6T 230PS Hybrid</t>
  </si>
  <si>
    <t>JFW5D5G1FEV1BB122</t>
  </si>
  <si>
    <t>TUCSON Hybrid [MY23] 6</t>
  </si>
  <si>
    <t>TUCSON Hybrid [MY23] 6 - N Line 1.6T 230PS Hybrid +2TR</t>
  </si>
  <si>
    <t>JFW5D5G1FEV1BB123</t>
  </si>
  <si>
    <t>N Line 1.6T 230PS Hybrid +2TR</t>
  </si>
  <si>
    <t>TUCSON Hybrid [MY23] 7</t>
  </si>
  <si>
    <t>TUCSON Hybrid [MY23] 7 - N Line 1.6T 230PS Hybrid + Hyundai Smart Sense+</t>
  </si>
  <si>
    <t>JFW5D5G1FEV1BB124</t>
  </si>
  <si>
    <t>N Line 1.6T 230PS Hybrid + Hyundai Smart Sense+</t>
  </si>
  <si>
    <t>TUCSON Hybrid [MY23] 8</t>
  </si>
  <si>
    <t>TUCSON Hybrid [MY23] 8 - N Line 1.6T 230PS Hybrid + 2TR + Hyundai Smart Sense+</t>
  </si>
  <si>
    <t>JFW5D5G1FEV1BB125</t>
  </si>
  <si>
    <t>N Line 1.6T 230PS Hybrid + 2TR + Hyundai Smart Sense+</t>
  </si>
  <si>
    <t>TUCSON Hybrid [MY23] 9</t>
  </si>
  <si>
    <t>TUCSON Hybrid [MY23] 9 - N Line S 1.6T 230PS Hybrid</t>
  </si>
  <si>
    <t>JFW5D5G1FEV1CC182</t>
  </si>
  <si>
    <t>TUCSON Hybrid [MY23] 10</t>
  </si>
  <si>
    <t>TUCSON Hybrid [MY23] 10 - Ultimate 1.6T 230PS Hybrid</t>
  </si>
  <si>
    <t>JFW5D5G1FEV1HH630</t>
  </si>
  <si>
    <t>TUCSON Hybrid [MY23] 11</t>
  </si>
  <si>
    <t>TUCSON Hybrid [MY23] 11 - Ultimate 1.6T 230PS Hybrid + Tech Pack</t>
  </si>
  <si>
    <t>JFW5D5G1FEV1HH632</t>
  </si>
  <si>
    <t>Ultimate 1.6T 230PS Hybrid + Tech Pack</t>
  </si>
  <si>
    <t>TUCSON Plug-In Hybrid [MY23]</t>
  </si>
  <si>
    <t>TUCSON Plug-In Hybrid [MY23] 1</t>
  </si>
  <si>
    <t>TUCSON Plug-In Hybrid [MY23] 1 - N Line 1.6T 265PS Plug-in Hybrid 4WD</t>
  </si>
  <si>
    <t>JFW5D5G1GEV2RR127</t>
  </si>
  <si>
    <t>TUCSON Plug-In Hybrid [MY23] 2</t>
  </si>
  <si>
    <t>TUCSON Plug-In Hybrid [MY23] 2 - N Line S 1.6T 265PS Plug-in Hybrid 4WD</t>
  </si>
  <si>
    <t>JFW5D5G1GEV2UU184</t>
  </si>
  <si>
    <t>TUCSON Plug-In Hybrid [MY23] 3</t>
  </si>
  <si>
    <t>TUCSON Plug-In Hybrid [MY23] 3 - Premium 1.6T 265PS Plug-in Hybrid 4WD</t>
  </si>
  <si>
    <t>JFW5D5G1GEV2XX571</t>
  </si>
  <si>
    <t>TUCSON Plug-In Hybrid [MY23] 4</t>
  </si>
  <si>
    <t>TUCSON Plug-In Hybrid [MY23] 4 - Ultimate 1.6T 265PS Plug-in Hybrid 4WD</t>
  </si>
  <si>
    <t>JFW5D5G1GEV2YY328</t>
  </si>
  <si>
    <t>TUCSON Plug-In Hybrid [MY23] 5</t>
  </si>
  <si>
    <t>TUCSON Plug-In Hybrid [MY23] 5 - N Line 1.6T 265PS Plug-in Hybrid 4WD + 2TR</t>
  </si>
  <si>
    <t>JFW5D5G1GEV2RR128</t>
  </si>
  <si>
    <t>N Line 1.6T 265PS Plug-in Hybrid 4WD + 2TR</t>
  </si>
  <si>
    <t>TUCSON Plug-In Hybrid [MY23] 6</t>
  </si>
  <si>
    <t>TUCSON Plug-In Hybrid [MY23] 6 - N Line 1.6T 265PS Plug-in Hybrid 4WD + 2TR + Hyundai Smart Sense+</t>
  </si>
  <si>
    <t>JFW5D5G1GEV2RR130</t>
  </si>
  <si>
    <t>N Line 1.6T 265PS Plug-in Hybrid 4WD + 2TR + Hyundai Smart Sense+</t>
  </si>
  <si>
    <t>TUCSON Plug-In Hybrid [MY23] 7</t>
  </si>
  <si>
    <t>TUCSON Plug-In Hybrid [MY23] 7 - N Line 1.6T 265PS Plug-in Hybrid 4WD + Hyundai Smart Sense+</t>
  </si>
  <si>
    <t>JFW5D5G1GEV2RR129</t>
  </si>
  <si>
    <t>N Line 1.6T 265PS Plug-in Hybrid 4WD + Hyundai Smart Sense+</t>
  </si>
  <si>
    <t>TUCSON Plug-In Hybrid [MY23] 8</t>
  </si>
  <si>
    <t>TUCSON Plug-In Hybrid [MY23] 8 - Premium 1.6T 265PS Plug-in Hybrid 4WD +2TR +CP</t>
  </si>
  <si>
    <t>JFW5D5G1GEV2XX572</t>
  </si>
  <si>
    <t>Premium 1.6T 265PS Plug-in Hybrid 4WD +2TR +CP</t>
  </si>
  <si>
    <t>TUCSON Plug-In Hybrid [MY23] 9</t>
  </si>
  <si>
    <t>TUCSON Plug-In Hybrid [MY23] 9 - Ultimate 1.6T 265PS Plug-in Hybrid 4WD + Tech Pack</t>
  </si>
  <si>
    <t>JFW5D5G1GEV2YY330</t>
  </si>
  <si>
    <t>Ultimate 1.6T 265PS Plug-in Hybrid 4WD + Tech Pack</t>
  </si>
  <si>
    <t>TUCSON Plug-In Hybrid [MY23.1]</t>
  </si>
  <si>
    <t>TUCSON Plug-In Hybrid [MY23.1] 1</t>
  </si>
  <si>
    <t>TUCSON Plug-In Hybrid [MY23.1] 1 - N Line 1.6T 265PS 4WD Plug-in Hybrid</t>
  </si>
  <si>
    <t>JFW5D5G1GEV2RR213</t>
  </si>
  <si>
    <t>N Line 1.6T 265PS 4WD Plug-in Hybrid</t>
  </si>
  <si>
    <t>TUCSON Plug-In Hybrid [MY23.1] 2</t>
  </si>
  <si>
    <t>TUCSON Plug-In Hybrid [MY23.1] 2 - N Line S 1.6T 265PS 4WD Plug-in Hybrid</t>
  </si>
  <si>
    <t>JFW5D5G1GEV2UU289</t>
  </si>
  <si>
    <t>N Line S 1.6T 265PS 4WD Plug-in Hybrid</t>
  </si>
  <si>
    <t>TUCSON Plug-In Hybrid [MY23.1] 3</t>
  </si>
  <si>
    <t>TUCSON Plug-In Hybrid [MY23.1] 3 - Premium 1.6T 265PS 4WD Plug-in Hybrid</t>
  </si>
  <si>
    <t>JFW5D5G1GEV2XX939</t>
  </si>
  <si>
    <t>Premium 1.6T 265PS 4WD Plug-in Hybrid</t>
  </si>
  <si>
    <t>TUCSON Plug-In Hybrid [MY23.1] 4</t>
  </si>
  <si>
    <t>TUCSON Plug-In Hybrid [MY23.1] 4 - Ultimate 1.6T 265PS 4WD Plug-in Hybrid</t>
  </si>
  <si>
    <t>JFW5D5G1GEV2YY504</t>
  </si>
  <si>
    <t>Ultimate 1.6T 265PS 4WD Plug-in Hybrid</t>
  </si>
  <si>
    <t>TUCSON Plug-In Hybrid [MY23.1] 5</t>
  </si>
  <si>
    <t>TUCSON Plug-In Hybrid [MY23.1] 5 - N Line 1.6T 265PS 4WD Plug-in Hybrid + 2TR</t>
  </si>
  <si>
    <t>JFW5D5G1GEV2RR216</t>
  </si>
  <si>
    <t>N Line 1.6T 265PS 4WD Plug-in Hybrid + 2TR</t>
  </si>
  <si>
    <t>TUCSON Plug-In Hybrid [MY23.1] 6</t>
  </si>
  <si>
    <t>TUCSON Plug-In Hybrid [MY23.1] 6 - N Line 1.6T 265PS 4WD Plug-in Hybrid + 2TR + Hyundai Smart Sense+</t>
  </si>
  <si>
    <t>JFW5D5G1GEV2RR217</t>
  </si>
  <si>
    <t>N Line 1.6T 265PS 4WD Plug-in Hybrid + 2TR + Hyundai Smart Sense+</t>
  </si>
  <si>
    <t>TUCSON Plug-In Hybrid [MY23.1] 7</t>
  </si>
  <si>
    <t>TUCSON Plug-In Hybrid [MY23.1] 7 - N Line 1.6T 265PS 4WD Plug-in Hybrid + Hyundai Smart Sense+</t>
  </si>
  <si>
    <t>JFW5D5G1GEV2RR215</t>
  </si>
  <si>
    <t>N Line 1.6T 265PS 4WD Plug-in Hybrid + Hyundai Smart Sense+</t>
  </si>
  <si>
    <t>TUCSON Plug-In Hybrid [MY23.1] 8</t>
  </si>
  <si>
    <t>TUCSON Plug-In Hybrid [MY23.1] 8 - Premium 1.6T 265PS 4WD Plug-in Hybrid +2TR +CP</t>
  </si>
  <si>
    <t>JFW5D5G1GEV2XX940</t>
  </si>
  <si>
    <t>Premium 1.6T 265PS 4WD Plug-in Hybrid +2TR +CP</t>
  </si>
  <si>
    <t>TUCSON Plug-In Hybrid [MY23.1] 9</t>
  </si>
  <si>
    <t>TUCSON Plug-In Hybrid [MY23.1] 9 - Ultimate 1.6T 265PS 4WD Plug-in Hybrid + Tech Pack</t>
  </si>
  <si>
    <t>JFW5D5G1GEV2YY505</t>
  </si>
  <si>
    <t>Ultimate 1.6T 265PS 4WD Plug-in Hybrid + Tech Pack</t>
  </si>
  <si>
    <t>SANTA FE [MY23]</t>
  </si>
  <si>
    <t>TUCSON Plug-In Hybrid [MY23.1] 1 - Premium 2.2 CRDi 193 PS DCT 4WD MY23</t>
  </si>
  <si>
    <t>S1W72HC5NGG2HB</t>
  </si>
  <si>
    <t>Premium 2.2 CRDi 193 PS DCT 4WD MY23</t>
  </si>
  <si>
    <t>TUCSON Plug-In Hybrid [MY23.1] 2 - Ultimate 2.2 CRDi 193 PS DCT 4WD MY23</t>
  </si>
  <si>
    <t>S1W72HC5NHH856</t>
  </si>
  <si>
    <t>Ultimate 2.2 CRDi 193 PS DCT 4WD MY23</t>
  </si>
  <si>
    <t>TUCSON Plug-In Hybrid [MY23.1] 3 - Ultimate 2.2 CRDi 193 PS DCT 4WD + LUX MY23</t>
  </si>
  <si>
    <t>S1W72HC5NHH857</t>
  </si>
  <si>
    <t>Ultimate 2.2 CRDi 193 PS DCT 4WD + LUX MY23</t>
  </si>
  <si>
    <t>SANTA FE Hybrid [MY23]</t>
  </si>
  <si>
    <t>TUCSON Plug-In Hybrid [MY23.1] 5 - Hybrid Premium 1.6 TGDi AT6 2WD MY23</t>
  </si>
  <si>
    <t>SCW7D5G1FEV1GG0IJ</t>
  </si>
  <si>
    <t>Hybrid Premium 1.6 TGDi AT6 2WD MY23</t>
  </si>
  <si>
    <t>TUCSON Plug-In Hybrid [MY23.1] 6 - Hybrid Premium 1.6 TGDi AT6 4WD MY23</t>
  </si>
  <si>
    <t>SCW7D5G1GEV1GG0IJ</t>
  </si>
  <si>
    <t>Hybrid Premium 1.6 TGDi AT6 4WD MY23</t>
  </si>
  <si>
    <t>TUCSON Plug-In Hybrid [MY23.1] 7 - Hybrid Ultimate 1.6 TGDi  AT6 2WD MY23</t>
  </si>
  <si>
    <t>SCW7D5G1FEV1HH491</t>
  </si>
  <si>
    <t>Hybrid Ultimate 1.6 TGDi  AT6 2WD MY23</t>
  </si>
  <si>
    <t>TUCSON Plug-In Hybrid [MY23.1] 8 - Hybrid Ultimate 1.6 TGDi AT6 2WD LUX MY23</t>
  </si>
  <si>
    <t>SCW7D5G1FEV1HH492</t>
  </si>
  <si>
    <t>Hybrid Ultimate 1.6 TGDi AT6 2WD LUX MY23</t>
  </si>
  <si>
    <t>TUCSON Plug-In Hybrid [MY23.1] 9 - Hybrid Ultimate 1.6 TGDi AT6 4WD LUX MY23</t>
  </si>
  <si>
    <t>SCW7D5G1GEV1HH492</t>
  </si>
  <si>
    <t>Hybrid Ultimate 1.6 TGDi AT6 4WD LUX MY23</t>
  </si>
  <si>
    <t xml:space="preserve"> </t>
  </si>
  <si>
    <t xml:space="preserve">  - Hybrid Ultimate 1.6 TGDi AT6 4WD MY23</t>
  </si>
  <si>
    <t>SCW7D5G1GEV1HH491</t>
  </si>
  <si>
    <t>Hybrid Ultimate 1.6 TGDi AT6 4WD MY23</t>
  </si>
  <si>
    <t>SANTA FE Plug-In Hybrid [MY23.1]</t>
  </si>
  <si>
    <t>SANTA FE [MY23] 2</t>
  </si>
  <si>
    <t>SANTA FE [MY23] 2 - Plug-in Hybrid Premium 1.6 TGDi AT6 4WD MY23.1</t>
  </si>
  <si>
    <t>SCW7D5G1GEV2PP305</t>
  </si>
  <si>
    <t>Plug-in Hybrid Premium 1.6 TGDi AT6 4WD MY23.1</t>
  </si>
  <si>
    <t>SANTA FE [MY23] 3</t>
  </si>
  <si>
    <t>SANTA FE [MY23] 3 - Plug-in Hybrid Ultimate 1.6 TGDi AT6 4WD MY23.1</t>
  </si>
  <si>
    <t>SCW7D5G1GEV2KK404</t>
  </si>
  <si>
    <t>Plug-in Hybrid Ultimate 1.6 TGDi AT6 4WD MY23.1</t>
  </si>
  <si>
    <t xml:space="preserve">  - Plug-in Hybrid Ultimate 1.6 TGDi AT6 4WD with LUX MY23.1</t>
  </si>
  <si>
    <t>SCW7D5G1GEV2KK405</t>
  </si>
  <si>
    <t>Plug-in Hybrid Ultimate 1.6 TGDi AT6 4WD with LUX MY23.1</t>
  </si>
  <si>
    <t>GQS6K2615GG0R5</t>
  </si>
  <si>
    <t>TUCSON Plug-In Hybrid [MY23] 1 - Premium 1.6T 265PS Plug-in Hybrid 4WD</t>
  </si>
  <si>
    <t>TUCSON Plug-In Hybrid [MY23] 2 - Premium 1.6T 265PS Plug-in Hybrid 4WD +2TR +CP</t>
  </si>
  <si>
    <t>TUCSON Plug-In Hybrid [MY23] 3 - N Line 1.6T 265PS Plug-in Hybrid 4WD</t>
  </si>
  <si>
    <t>TUCSON Plug-In Hybrid [MY23] 4 - N Line 1.6T 265PS Plug-in Hybrid 4WD + 2TR</t>
  </si>
  <si>
    <t>TUCSON Plug-In Hybrid [MY23] 5 - N Line 1.6T 265PS Plug-in Hybrid 4WD + Hyundai Smart Sense+</t>
  </si>
  <si>
    <t>TUCSON Plug-In Hybrid [MY23] 7 - N Line S 1.6T 265PS Plug-in Hybrid 4WD</t>
  </si>
  <si>
    <t>TUCSON Plug-In Hybrid [MY23] 8 - Ultimate 1.6T 265PS Plug-in Hybrid 4WD</t>
  </si>
  <si>
    <t>SANTA FE [MY23] 1</t>
  </si>
  <si>
    <t>SANTA FE [MY23] 1 - Premium 2.2 CRDi 193 PS DCT 4WD MY23</t>
  </si>
  <si>
    <t>SANTA FE [MY23] 2 - Ultimate 2.2 CRDi 193 PS DCT 4WD MY23</t>
  </si>
  <si>
    <t>SANTA FE [MY23] 3 - Ultimate 2.2 CRDi 193 PS DCT 4WD + LUX MY23</t>
  </si>
  <si>
    <t>SANTA FE Hybrid [MY23] 1</t>
  </si>
  <si>
    <t>SANTA FE Hybrid [MY23] 1 - Hybrid Premium 1.6 TGDi AT6 2WD MY23</t>
  </si>
  <si>
    <t>SANTA FE Hybrid [MY23] 2</t>
  </si>
  <si>
    <t>SANTA FE Hybrid [MY23] 2 - Hybrid Premium 1.6 TGDi AT6 4WD MY23</t>
  </si>
  <si>
    <t>SANTA FE Hybrid [MY23] 3</t>
  </si>
  <si>
    <t>SANTA FE Hybrid [MY23] 3 - Hybrid Ultimate 1.6 TGDi  AT6 2WD MY23</t>
  </si>
  <si>
    <t>SANTA FE Hybrid [MY23] 4</t>
  </si>
  <si>
    <t>SANTA FE Hybrid [MY23] 4 - Hybrid Ultimate 1.6 TGDi AT6 2WD LUX MY23</t>
  </si>
  <si>
    <t>SANTA FE Hybrid [MY23] 5</t>
  </si>
  <si>
    <t>SANTA FE Hybrid [MY23] 5 - Hybrid Ultimate 1.6 TGDi AT6 4WD LUX MY23</t>
  </si>
  <si>
    <t>SANTA FE Hybrid [MY23] 6</t>
  </si>
  <si>
    <t>SANTA FE Hybrid [MY23] 6 - Hybrid Ultimate 1.6 TGDi AT6 4WD MY23</t>
  </si>
  <si>
    <t>SANTA FE Plug-In Hybrid [MY23.1] 1</t>
  </si>
  <si>
    <t>SANTA FE Plug-In Hybrid [MY23.1] 1 - Plug-in Hybrid Premium 1.6 TGDi AT6 4WD MY23.1</t>
  </si>
  <si>
    <t>SANTA FE Plug-In Hybrid [MY23.1] 2</t>
  </si>
  <si>
    <t>SANTA FE Plug-In Hybrid [MY23.1] 2 - Plug-in Hybrid Ultimate 1.6 TGDi AT6 4WD MY23.1</t>
  </si>
  <si>
    <t>SANTA FE Plug-In Hybrid [MY23.1] 3</t>
  </si>
  <si>
    <t>SANTA FE Plug-In Hybrid [MY23.1] 3 - Plug-in Hybrid Ultimate 1.6 TGDi AT6 4WD with LUX MY23.1</t>
  </si>
  <si>
    <t>Code</t>
  </si>
  <si>
    <t>FSC</t>
  </si>
  <si>
    <t>CAP Code</t>
  </si>
  <si>
    <t>CAP ID</t>
  </si>
  <si>
    <t>Description</t>
  </si>
  <si>
    <t>On The Road £</t>
  </si>
  <si>
    <t>P11D Values £</t>
  </si>
  <si>
    <t>Total Retail £</t>
  </si>
  <si>
    <t>VAT £</t>
  </si>
  <si>
    <t>Basic Retail £</t>
  </si>
  <si>
    <t>Dealer Price £</t>
  </si>
  <si>
    <t>Dealer Margin £</t>
  </si>
  <si>
    <t>Dealer Margin %</t>
  </si>
  <si>
    <t>Delivery £</t>
  </si>
  <si>
    <t>Marketing £</t>
  </si>
  <si>
    <t>Vehicle Preparation £</t>
  </si>
  <si>
    <t>Tot. Dealer Price £</t>
  </si>
  <si>
    <t>Metallic £</t>
  </si>
  <si>
    <t>Pearl £</t>
  </si>
  <si>
    <t>Metallic Total £</t>
  </si>
  <si>
    <t>Pearl Total £</t>
  </si>
  <si>
    <t>CO2 Emissions (WLTP)</t>
  </si>
  <si>
    <t>i10 - MY24</t>
  </si>
  <si>
    <t>HYI110ADE5HPIM  5</t>
  </si>
  <si>
    <t>102968</t>
  </si>
  <si>
    <t>Advance 1.0 MPi 67PS MY24</t>
  </si>
  <si>
    <t>HYI110NLI5HPTM  5</t>
  </si>
  <si>
    <t>102980</t>
  </si>
  <si>
    <t>N Line 1.0T 100PS MY24</t>
  </si>
  <si>
    <t>HYI110PRM5HPIM  5</t>
  </si>
  <si>
    <t>102970</t>
  </si>
  <si>
    <t>Premium 1.0 MPi 67PS MY24</t>
  </si>
  <si>
    <t>HYI110ADE5HPIA  5</t>
  </si>
  <si>
    <t>102969</t>
  </si>
  <si>
    <t>Advance 1.0 MPi 67PS AMT MY24</t>
  </si>
  <si>
    <t>HYI110PRM5HPIA  5</t>
  </si>
  <si>
    <t>102971</t>
  </si>
  <si>
    <t>Premium 1.0 MPi 67PS AMT MY24</t>
  </si>
  <si>
    <t>HYI112ADE5HPIM  5</t>
  </si>
  <si>
    <t>102974</t>
  </si>
  <si>
    <t>Advance 1.2 MPi 84PS MY24</t>
  </si>
  <si>
    <t>HYI112PRM5HPIM  5</t>
  </si>
  <si>
    <t>102976</t>
  </si>
  <si>
    <t>Premium 1.2 MPi 84PS MY24</t>
  </si>
  <si>
    <t>HYI112ADE5HPIA  5</t>
  </si>
  <si>
    <t>102975</t>
  </si>
  <si>
    <t>Advance 1.2 MPi 84PS AMT MY24</t>
  </si>
  <si>
    <t>HYI112PRM5HPIA  5</t>
  </si>
  <si>
    <t>102977</t>
  </si>
  <si>
    <t>Premium 1.2 MPi 84PS AMT MY24</t>
  </si>
  <si>
    <t>i10 - MY24 (Optional Extras)</t>
  </si>
  <si>
    <t>HYI110NLV5HPTM  5</t>
  </si>
  <si>
    <t>102981</t>
  </si>
  <si>
    <t>N Line 1.0T 100PS [Navigation &amp; Two-tone] MY24</t>
  </si>
  <si>
    <t>N Line 1.0T 100PS  [Navigation] MY24</t>
  </si>
  <si>
    <t>N Line 1.0T 100PS  [Two-tone] MY24</t>
  </si>
  <si>
    <t>HYI110PRN5HPIM  5</t>
  </si>
  <si>
    <t>102972</t>
  </si>
  <si>
    <t>Premium 1.0 MPi 67PS [Navigation] MY24</t>
  </si>
  <si>
    <t>HYI110PRN5HPIA  5</t>
  </si>
  <si>
    <t>102973</t>
  </si>
  <si>
    <t>Premium 1.0 MPi 67PS AMT [Navigation] MY24</t>
  </si>
  <si>
    <t>HYI112PRN5HPIM  5</t>
  </si>
  <si>
    <t>102978</t>
  </si>
  <si>
    <t>Premium 1.2 MPi 84PS [Navigation] MY24</t>
  </si>
  <si>
    <t>HYI112PRN5HPIA  5</t>
  </si>
  <si>
    <t>102979</t>
  </si>
  <si>
    <t>Premium 1.2 MPi 84PS AMT [Navigation] MY24</t>
  </si>
  <si>
    <t>i10 - MY25</t>
  </si>
  <si>
    <t>HYI110A635HPIM  5</t>
  </si>
  <si>
    <t>104618</t>
  </si>
  <si>
    <t>Advance 1.0 MPi 63PS MY25</t>
  </si>
  <si>
    <t>HYI110A635HPIA  5</t>
  </si>
  <si>
    <t>104619</t>
  </si>
  <si>
    <t>Advance 1.0 MPi 63PS AMT MY25</t>
  </si>
  <si>
    <t>HYI112A795HPIM  5</t>
  </si>
  <si>
    <t>104622</t>
  </si>
  <si>
    <t>Advance 1.2 MPi 79PS MY25</t>
  </si>
  <si>
    <t>HYI112A795HPIA  5</t>
  </si>
  <si>
    <t>104623</t>
  </si>
  <si>
    <t>Advance 1.2 MPi 79PS AMT MY25</t>
  </si>
  <si>
    <t>HYI110P635HPIM  5</t>
  </si>
  <si>
    <t>104620</t>
  </si>
  <si>
    <t>Premium 1.0 MPi 63PS MY25</t>
  </si>
  <si>
    <t>HYI110P635HPIA  5</t>
  </si>
  <si>
    <t>104621</t>
  </si>
  <si>
    <t>Premium 1.0 MPi 63PS AMT MY25</t>
  </si>
  <si>
    <t>HYI112P795HPIM  5</t>
  </si>
  <si>
    <t>104624</t>
  </si>
  <si>
    <t>Premium 1.2 MPi 79PS MY25</t>
  </si>
  <si>
    <t>HYI112P795HPIA  5</t>
  </si>
  <si>
    <t>104625</t>
  </si>
  <si>
    <t>Premium 1.2 MPi 79PS AMT MY25</t>
  </si>
  <si>
    <t>HYI110N905HPTM  5</t>
  </si>
  <si>
    <t>104626</t>
  </si>
  <si>
    <t>N Line 1.0T 90PS MY25</t>
  </si>
  <si>
    <t>GQS6K5G15MM286</t>
  </si>
  <si>
    <t>HYI110N905HPTM 5</t>
  </si>
  <si>
    <t>N Line 1.0T 90PS +2TR MY25</t>
  </si>
  <si>
    <t>i20 - MY23</t>
  </si>
  <si>
    <t>HYI210SEC5HPTM  4</t>
  </si>
  <si>
    <t>94917</t>
  </si>
  <si>
    <t>SE CONNECT 1.0 T-GDI 100PS MANUAL 48V MILD HYBRID MY23</t>
  </si>
  <si>
    <t>HYI210SEC5HPTA  4</t>
  </si>
  <si>
    <t>94918</t>
  </si>
  <si>
    <t>SE CONNECT 1.0 T-GDI 100PS DCT 48V MILD HYBRID MY23</t>
  </si>
  <si>
    <t>HYI210PRM5HPTM  4</t>
  </si>
  <si>
    <t>94919</t>
  </si>
  <si>
    <t>PREMIUM 1.0 T-GDI 100PS MANUAL 48V MILD HYBRID MY23</t>
  </si>
  <si>
    <t>HYI210ULT5HPTM  4</t>
  </si>
  <si>
    <t>94921</t>
  </si>
  <si>
    <t>ULTIMATE 1.0 T-GDI 100PS MANUAL 48V MILD HYBRID MY23</t>
  </si>
  <si>
    <t>HYI210ULT5HPTA  4</t>
  </si>
  <si>
    <t>94922</t>
  </si>
  <si>
    <t>ULTIMATE 1.0 T-GDI 100PS DCT 48V MILD HYBRID MY23</t>
  </si>
  <si>
    <t>HYI210NLI5HPTM  4</t>
  </si>
  <si>
    <t>97424</t>
  </si>
  <si>
    <t>N LINE 1.0 T-GDI 120PS MANUAL 48V MILD HYBRID MY23</t>
  </si>
  <si>
    <t>N LINE 1.0 T-GDI 120PS MANUAL 48V MILD HYBRID (TWO TONE ROOF) MY23</t>
  </si>
  <si>
    <t>HYI210NLI5HPTA  4</t>
  </si>
  <si>
    <t>97425</t>
  </si>
  <si>
    <t>N LINE 1.0 T-GDI 120PS DCT 48V MILD HYBRID MY23</t>
  </si>
  <si>
    <t>N LINE 1.0 T-GDI 120PS DCT 48V MILD HYBRID (TWO TONE ROOF) MY23</t>
  </si>
  <si>
    <t>i20 - MY24</t>
  </si>
  <si>
    <t>SWS6K5G17GG2AS</t>
  </si>
  <si>
    <t>HYI210ADE5HPTM  5</t>
  </si>
  <si>
    <t>103792</t>
  </si>
  <si>
    <t>ADVANCE 1.0T 100PS 6MT MY24</t>
  </si>
  <si>
    <t>SWS6K5G1UGG2AS</t>
  </si>
  <si>
    <t>HYI210ADE5HPTA  5</t>
  </si>
  <si>
    <t>103793</t>
  </si>
  <si>
    <t>ADVANCE 1.0T 100PS 7DCT MY24</t>
  </si>
  <si>
    <t>SWS6K5G1UHH0RU</t>
  </si>
  <si>
    <t>HYI210PRM5HPTA  5</t>
  </si>
  <si>
    <t>103795</t>
  </si>
  <si>
    <t>PREMIUM 1.0T 100PS 7DCT 2TR MY24</t>
  </si>
  <si>
    <t>SWS6K5G1UHH0RW</t>
  </si>
  <si>
    <t>PREMIUM 1.0T 100PS 7DCT 2TR &amp; Driver Assistance Pack MY24</t>
  </si>
  <si>
    <t>SWS6K5G1UHH0RX</t>
  </si>
  <si>
    <t>HYI210ULT5HPTA  5</t>
  </si>
  <si>
    <t>103797</t>
  </si>
  <si>
    <t>ULTIMATE 1.0T 100PS 7DCT Driver Assistance Pack MY24</t>
  </si>
  <si>
    <t>SWS6K5G17HH0P9</t>
  </si>
  <si>
    <t>HYI210PRM5HPTM  5</t>
  </si>
  <si>
    <t>103794</t>
  </si>
  <si>
    <t>PREMIUM 1.0T 100PS 6MT MY24</t>
  </si>
  <si>
    <t>SWS6K5G1UHH0P9</t>
  </si>
  <si>
    <t>PREMIUM 1.0T 100PS 7DCT MY24</t>
  </si>
  <si>
    <t>SWS6K5G17HH0PA</t>
  </si>
  <si>
    <t>HYI210ULT5HPTM  5</t>
  </si>
  <si>
    <t>103796</t>
  </si>
  <si>
    <t>ULTIMATE 1.0T 100PS 6MT MY24</t>
  </si>
  <si>
    <t>SWS6K5G1UHH0PA</t>
  </si>
  <si>
    <t>ULTIMATE 1.0T 100PS 7DCT MY24</t>
  </si>
  <si>
    <t>i20 - MY25</t>
  </si>
  <si>
    <t>HYI210ADN5HPTM  5</t>
  </si>
  <si>
    <t>104600</t>
  </si>
  <si>
    <t>ADVANCE 1.0T 100PS 6MT MY25</t>
  </si>
  <si>
    <t>HYI210ADN5HPTA  5</t>
  </si>
  <si>
    <t>104601</t>
  </si>
  <si>
    <t>ADVANCE 1.0T 100PS 7DCT MY25</t>
  </si>
  <si>
    <t>PREMIUM 1.0T 100PS 6MTMY25</t>
  </si>
  <si>
    <t>PREMIUM 1.0T 100PS 7DCTMY25</t>
  </si>
  <si>
    <t>ULTIMATE 1.0T 100PS 6MTMY25</t>
  </si>
  <si>
    <t>ULTIMATE 1.0T 100PS 7DCT MY25</t>
  </si>
  <si>
    <t>HYI210NLS5HPTM  5</t>
  </si>
  <si>
    <t>i20 N LINE S 1.0T 100PS 6MTMY25</t>
  </si>
  <si>
    <t>HYI210NLS5HPTA  5</t>
  </si>
  <si>
    <t>i20 N LINE S 1.0T 100PS 7DCT MY25</t>
  </si>
  <si>
    <t>i20 - MY25 With Options</t>
  </si>
  <si>
    <t>i20 N LINE S 1.0T 100PS 6MT 2TR MY25</t>
  </si>
  <si>
    <t>i20 N LINE S 1.0T 100PS 7DCT 2TR MY25</t>
  </si>
  <si>
    <t>PREMIUM 1.0T 100PS 6MT 2TR MY25</t>
  </si>
  <si>
    <t>PREMIUM 1.0T 100PS 7DCT 2TR MY25</t>
  </si>
  <si>
    <t>PREMIUM 1.0T 100PS 7DCT Driver Assistance Pack MY25</t>
  </si>
  <si>
    <t>ULTIMATE 1.0T 100PS 7DCT Driver Assistance Pack MY25</t>
  </si>
  <si>
    <t>i20 N LINE S 1.0T 100PS 7DCT Driver Assistance Pack MY25</t>
  </si>
  <si>
    <t>i20 N LINE S 1.0T 100PS 6MT Sunroof MY25</t>
  </si>
  <si>
    <t>i20 N LINE S 1.0T 100PS 7DCT Sunroof MY25</t>
  </si>
  <si>
    <t>PREMIUM 1.0T 100PS 7DCT 2TR &amp; Driver Assistance Pack MY25</t>
  </si>
  <si>
    <t>i20 N LINE S 1.0T 100PS 7DCT 2TR &amp; Driver Assistance Pack MY25</t>
  </si>
  <si>
    <t>i20 N LINE S 1.0T 100PS 7DCT Driver Assistance Pack &amp; Sunroof MY25</t>
  </si>
  <si>
    <t>BAYON - MY23</t>
  </si>
  <si>
    <t>HYBA10SEC5HPTM</t>
  </si>
  <si>
    <t>97769</t>
  </si>
  <si>
    <t>HYBA10SEC5HPTA</t>
  </si>
  <si>
    <t>97770</t>
  </si>
  <si>
    <t>HYBA10PRM5HPTM</t>
  </si>
  <si>
    <t>97771</t>
  </si>
  <si>
    <t>HYBA1012P5HPTM</t>
  </si>
  <si>
    <t>97773</t>
  </si>
  <si>
    <t>HYBA10PRM5HPTA</t>
  </si>
  <si>
    <t>97772</t>
  </si>
  <si>
    <t>HYBA1012P5HPTA</t>
  </si>
  <si>
    <t>97774</t>
  </si>
  <si>
    <t>HYBA10ULM5HPTM</t>
  </si>
  <si>
    <t>97775</t>
  </si>
  <si>
    <t>HYBA1012U5HPTM</t>
  </si>
  <si>
    <t>97777</t>
  </si>
  <si>
    <t>HYBA10ULM5HPTA</t>
  </si>
  <si>
    <t>97776</t>
  </si>
  <si>
    <t>HYBA1012U5HPTA</t>
  </si>
  <si>
    <t>97778</t>
  </si>
  <si>
    <t>NEW BAYON - MY25</t>
  </si>
  <si>
    <t>HYBA10ADE5HPTM  1</t>
  </si>
  <si>
    <t>ADVANCE 1.0 T-GDI 100PS MANUAL MY25</t>
  </si>
  <si>
    <t>HYBA10ADE5HPTA  1</t>
  </si>
  <si>
    <t>ADVANCE 1.0 T-GDI 100PS DCT MY25</t>
  </si>
  <si>
    <t>HYBA10PRM5HPTM  1</t>
  </si>
  <si>
    <t>PREMIUM 1.0 T-GDI 100PS MANUAL MY25</t>
  </si>
  <si>
    <t>HYBA10PRM5HPTA  1</t>
  </si>
  <si>
    <t>PREMIUM 1.0 T-GDI 100PS DCT MY25</t>
  </si>
  <si>
    <t>HYBA10ULT5HPTA  1</t>
  </si>
  <si>
    <t>ULTIMATE 1.0 T-GDI 100PS DCT MY25</t>
  </si>
  <si>
    <t>HYBA10ULT5HPTM  1</t>
  </si>
  <si>
    <t>ULTIMATE 1.0 T-GDI 100PS MANUAL MY25</t>
  </si>
  <si>
    <t>NEW BAYON - MY25 With Options</t>
  </si>
  <si>
    <t>SWW5K5G17FF0W2</t>
  </si>
  <si>
    <t>SWW5K5G1UFF0W2</t>
  </si>
  <si>
    <t>SWW5K5G1UFF0W4</t>
  </si>
  <si>
    <t>SWW5K5G1UFF0W3</t>
  </si>
  <si>
    <t>SWW5K5G1UMM866</t>
  </si>
  <si>
    <t>HYI315ADE5HPTM  6</t>
  </si>
  <si>
    <t>i30 MY25 Advance 1.5 140PS T-GDi 48V Manual MY25</t>
  </si>
  <si>
    <t>HYI315ADE5HPTA  6</t>
  </si>
  <si>
    <t>i30 MY25 Advance 1.5 140PS T-GDi 48V DCT MY25</t>
  </si>
  <si>
    <t>HYI315PRM5HPTM  6</t>
  </si>
  <si>
    <t>i30 MY25 Premium 1.5 140PS T-GDi 48V Manual MY25</t>
  </si>
  <si>
    <t>HYI315PRM5HPTA  6</t>
  </si>
  <si>
    <t>i30 MY25 Premium 1.5 140PS T-GDi 48V DCT MY25</t>
  </si>
  <si>
    <t>HYI315NLI5HPTM  6</t>
  </si>
  <si>
    <t>i30 MY25 N Line 1.5 140PS T-GDi  48V Manual MY25</t>
  </si>
  <si>
    <t>HYI315NLI5HPTA  6</t>
  </si>
  <si>
    <t>i30 MY25 N Line 1.5 140PS T-GDi  48V DCTMY25</t>
  </si>
  <si>
    <t>HYI315NLS5HPTM  6</t>
  </si>
  <si>
    <t>i30 MY25 N Line S 1.5 140PS T-GDi  48V Manual MY25</t>
  </si>
  <si>
    <t>HYI315NLS5HPTA  6</t>
  </si>
  <si>
    <t>i30 MY25 N Line S 1.5 140PS T-GDi  48V DCTMY25</t>
  </si>
  <si>
    <t>HYI315ADE5EPTM  6</t>
  </si>
  <si>
    <t>HYI315ADE5EPTA  6</t>
  </si>
  <si>
    <t>i30 MY25 Advance 1.5 140PS T-GDi 48V DCTMY25</t>
  </si>
  <si>
    <t>HYI315PRM5EPTM  6</t>
  </si>
  <si>
    <t>HYI315PRM5EPTA  6</t>
  </si>
  <si>
    <t>i30 MY25 Premium 1.5 140PS T-GDi 48V DCTMY25</t>
  </si>
  <si>
    <t xml:space="preserve">HYIR0001 5HE A </t>
  </si>
  <si>
    <t>INSTER 01 42kWh MY25</t>
  </si>
  <si>
    <t xml:space="preserve">HYIR000145HE A </t>
  </si>
  <si>
    <t>INSTER 01 49kWh MY25</t>
  </si>
  <si>
    <t>6XS5ZDZ7ZHH568</t>
  </si>
  <si>
    <t xml:space="preserve">HYIR0002 5HE A </t>
  </si>
  <si>
    <t>INSTER 02 49kWh MY25</t>
  </si>
  <si>
    <t>6XS5ZDZ7ZJJ500</t>
  </si>
  <si>
    <t xml:space="preserve">HYIR00CR45HE A </t>
  </si>
  <si>
    <t>INSTER CROSS 49kWh MY25</t>
  </si>
  <si>
    <t>6XS5ZDZ7ZHH569</t>
  </si>
  <si>
    <t>INSTER 02 49kWh +Tech Pack MY25</t>
  </si>
  <si>
    <t>6XS5ZDZ7ZJJ501</t>
  </si>
  <si>
    <t>INSTER CROSS 49kWh +Tech Pack MY25</t>
  </si>
  <si>
    <t>6XS5ZDZ7ZSS114</t>
  </si>
  <si>
    <t>INSTER 01 42kWh MY26</t>
  </si>
  <si>
    <t>6XS5ZDZ7ZSS115</t>
  </si>
  <si>
    <t>INSTER 01 49kWh MY26</t>
  </si>
  <si>
    <t>6XS5ZDZ7ZHH596</t>
  </si>
  <si>
    <t>INSTER 02 49kWh MY26</t>
  </si>
  <si>
    <t>6XS5ZDZ7ZJJ520</t>
  </si>
  <si>
    <t>INSTER CROSS 49kWh MY26</t>
  </si>
  <si>
    <t>6XS5ZDZ7ZHH597</t>
  </si>
  <si>
    <t>INSTER 02 49kWh +Tech Pack MY26</t>
  </si>
  <si>
    <t>6XS5ZDZ7ZHH599</t>
  </si>
  <si>
    <t>6XS5ZDZ7ZHH598</t>
  </si>
  <si>
    <t>6XS5ZDZ7ZJJ521</t>
  </si>
  <si>
    <t>INSTER CROSS 49kWh +Tech Pack MY26</t>
  </si>
  <si>
    <t>KONA - MY24</t>
  </si>
  <si>
    <t>1EW5K5G17GG02X</t>
  </si>
  <si>
    <t>HYKN10ADE5HPTM  2</t>
  </si>
  <si>
    <t>102955</t>
  </si>
  <si>
    <t>1.0T Advance 120PS 6MT MY24</t>
  </si>
  <si>
    <t>1EW5K5G17BB094</t>
  </si>
  <si>
    <t>HYKN10NLI5HPTM  2</t>
  </si>
  <si>
    <t>102996</t>
  </si>
  <si>
    <t>1.0T N Line 120PS 6MT MY24</t>
  </si>
  <si>
    <t>1EW5K5G17CC139</t>
  </si>
  <si>
    <t>HYKN10NLS5HPTM  2</t>
  </si>
  <si>
    <t>102958</t>
  </si>
  <si>
    <t>1.0T N Line S 120PS 6MT MY24</t>
  </si>
  <si>
    <t>1EW5K5G17HH535</t>
  </si>
  <si>
    <t>HYKN10ULT5HPTM  2</t>
  </si>
  <si>
    <t>102997</t>
  </si>
  <si>
    <t>1.0T Ultimate 120PS 6MT MY24</t>
  </si>
  <si>
    <t>1EW5K5G1UGG02X</t>
  </si>
  <si>
    <t>HYKN10ADE5HPTA  2</t>
  </si>
  <si>
    <t>102956</t>
  </si>
  <si>
    <t>1.0T Advance 120PS 7DCT MY24</t>
  </si>
  <si>
    <t>1EW5K5G1UBB094</t>
  </si>
  <si>
    <t>HYKN10NLI5HPTA  2</t>
  </si>
  <si>
    <t>102957</t>
  </si>
  <si>
    <t>1.0T N Line 120PS 7DCT MY24</t>
  </si>
  <si>
    <t>1EW5K5G1UCC139</t>
  </si>
  <si>
    <t>HYKN10NLS5HPTA  2</t>
  </si>
  <si>
    <t>102959</t>
  </si>
  <si>
    <t>1.0T N Line S 120PS 7DCT MY24</t>
  </si>
  <si>
    <t>1EW5K5G1UHH535</t>
  </si>
  <si>
    <t>HYKN10ULT5HPTA  2</t>
  </si>
  <si>
    <t>102960</t>
  </si>
  <si>
    <t>1.0T Ultimate 120PS 7DCT MY24</t>
  </si>
  <si>
    <t>1EW5D5G17CC139</t>
  </si>
  <si>
    <t>HYKN16NLS5HPTM  2</t>
  </si>
  <si>
    <t>102961</t>
  </si>
  <si>
    <t>1.6T N Line S 198PS 6MT MY24</t>
  </si>
  <si>
    <t>1EW5D5G17HH535</t>
  </si>
  <si>
    <t>HYKN16ULT5HPTM  2</t>
  </si>
  <si>
    <t>102963</t>
  </si>
  <si>
    <t>1.6T Ultimate 198PS 6MT MY24</t>
  </si>
  <si>
    <t>1EW5D5G1UCC139</t>
  </si>
  <si>
    <t>HYKN16NLS5HPTA  2</t>
  </si>
  <si>
    <t>102962</t>
  </si>
  <si>
    <t>1.6T N Line S 198PS 7DCT MY24</t>
  </si>
  <si>
    <t>1EW5D5G1UHH535</t>
  </si>
  <si>
    <t>HYKN16ULT5HPTA  2</t>
  </si>
  <si>
    <t>102964</t>
  </si>
  <si>
    <t>1.6T Ultimate 198PS 7DCT MY24</t>
  </si>
  <si>
    <t>KONA - MY24 with Options</t>
  </si>
  <si>
    <t>1EW5K5G17CC140</t>
  </si>
  <si>
    <t>1.0T N Line S 120PS 6MT +2TR MY24</t>
  </si>
  <si>
    <t>1EW5K5G17CC142</t>
  </si>
  <si>
    <t>HYKN10NLL5HPTM  2</t>
  </si>
  <si>
    <t>102982</t>
  </si>
  <si>
    <t>1.0T N Line S 120PS 6MT +2TR +Lux Pack MY24</t>
  </si>
  <si>
    <t>1EW5K5G17CC141</t>
  </si>
  <si>
    <t>1.0T N Line S 120PS 6MT +Lux Pack MY24</t>
  </si>
  <si>
    <t>1EW5K5G17HH537</t>
  </si>
  <si>
    <t>1EW5K5G17BB138</t>
  </si>
  <si>
    <t>1.0T N Line 120PS 6MT +2TR MY24</t>
  </si>
  <si>
    <t>1EW5K5G1UBB138</t>
  </si>
  <si>
    <t>1.0T N Line 120PS DCT +2TR MY24</t>
  </si>
  <si>
    <t>1EW5K5G1UCC140</t>
  </si>
  <si>
    <t>1.0T N Line S 120PS 7DCT +2TR MY24</t>
  </si>
  <si>
    <t>1EW5K5G1UCC144</t>
  </si>
  <si>
    <t>HYKN10NLL5HPTA  2</t>
  </si>
  <si>
    <t>102984</t>
  </si>
  <si>
    <t>1.0T N Line S 120PS 7DCT +2TR +Lux Pack MY24</t>
  </si>
  <si>
    <t>1EW5K5G1UCC143</t>
  </si>
  <si>
    <t>1.0T N Line S 120PS 7DCT +Lux Pack MY24</t>
  </si>
  <si>
    <t>1EW5K5G1UHH551</t>
  </si>
  <si>
    <t>HYKN10ULL5HPTA  2</t>
  </si>
  <si>
    <t>102987</t>
  </si>
  <si>
    <t>1.0T Ultimate 120PS 7DCT +Lux Pack MY24</t>
  </si>
  <si>
    <t>1EW5D5G17CC140</t>
  </si>
  <si>
    <t>1.6T N Line S 198PS 6MT +2TR MY24</t>
  </si>
  <si>
    <t>1EW5D5G17CC142</t>
  </si>
  <si>
    <t>HYKN16NLL5HPTM  2</t>
  </si>
  <si>
    <t>102983</t>
  </si>
  <si>
    <t>1.6T N Line S 198PS 6MT +2TR +Lux Pack MY24</t>
  </si>
  <si>
    <t>1EW5D5G17CC141</t>
  </si>
  <si>
    <t>1.6T N Line S 198PS 6MT +Lux Pack MY24</t>
  </si>
  <si>
    <t>1EW5D5G17HH537</t>
  </si>
  <si>
    <t>1EW5D5G1UCC140</t>
  </si>
  <si>
    <t>1.6T N Line S 198PS 7DCT +2TR MY24</t>
  </si>
  <si>
    <t>1EW5D5G1UCC144</t>
  </si>
  <si>
    <t>HYKN16NLL5HPTA  2</t>
  </si>
  <si>
    <t>102985</t>
  </si>
  <si>
    <t>1.6T N Line S 198PS 7DCT +2TR +Lux Pack MY24</t>
  </si>
  <si>
    <t>1EW5D5G1UCC143</t>
  </si>
  <si>
    <t>1.6T N Line S 198PS 7DCT +Lux Pack MY24</t>
  </si>
  <si>
    <t>1EW5D5G1UHH551</t>
  </si>
  <si>
    <t>HYKN16ULL5HPTA  2</t>
  </si>
  <si>
    <t>102988</t>
  </si>
  <si>
    <t>1.6T Ultimate 198PS 7DCT +Lux Pack MY24</t>
  </si>
  <si>
    <t>KONA - MY25</t>
  </si>
  <si>
    <t>HYKN10AD15HPTM  2</t>
  </si>
  <si>
    <t>1.0T Advance 100PS 6MT MY25</t>
  </si>
  <si>
    <t>HYKN16AD65HPTM  2</t>
  </si>
  <si>
    <t>1.6T Advance 138PS 6MT MY25</t>
  </si>
  <si>
    <t>HYKN16AD65HPTA  2</t>
  </si>
  <si>
    <t>1.6T Advance 138PS 7DCT MY25</t>
  </si>
  <si>
    <t>HYKN10NL15HPTM  2</t>
  </si>
  <si>
    <t>1.0T N Line 100PS 6MT MY25</t>
  </si>
  <si>
    <t>HYKN16NL65HPTM  2</t>
  </si>
  <si>
    <t>1.6T N Line 138PS 6MT MY25</t>
  </si>
  <si>
    <t>HYKN16NL65HPTA  2</t>
  </si>
  <si>
    <t>1.6T N Line 138PS 7DCT MY25</t>
  </si>
  <si>
    <t>HYKN10NS15HPTM  2</t>
  </si>
  <si>
    <t>1.0T N Line S 100PS 6MT MY25</t>
  </si>
  <si>
    <t>HYKN16NS65HPTM  2</t>
  </si>
  <si>
    <t>1.6T N Line S 138PS 6MT MY25</t>
  </si>
  <si>
    <t>HYKN16NS65HPTA  2</t>
  </si>
  <si>
    <t>1.6T N Line S 138PS 7DCT MY25</t>
  </si>
  <si>
    <t>HYKN10UL15HPTM  2</t>
  </si>
  <si>
    <t>1.0T Ultimate 100PS 6MT MY25</t>
  </si>
  <si>
    <t>HYKN16UL65HPTM  2</t>
  </si>
  <si>
    <t>1.6T Ultimate 138PS 6MT MY25</t>
  </si>
  <si>
    <t>HYKN16UL65HPTA  2</t>
  </si>
  <si>
    <t>1.6T Ultimate 138PS 7DCT MY25</t>
  </si>
  <si>
    <t>1.0T N Line 100PS 6MT +2TR MY25</t>
  </si>
  <si>
    <t>1.6T N Line 138PS 6MT +2TR MY25</t>
  </si>
  <si>
    <t>1.6T N Line 138PS DCT +2TR MY25</t>
  </si>
  <si>
    <t>1.0T N Line S 100PS 6MT +2TR MY25</t>
  </si>
  <si>
    <t>1.6T N Line S 138PS 6MT +2TR MY25</t>
  </si>
  <si>
    <t>1.6T N Line S 138PS 7DCT +2TR MY25</t>
  </si>
  <si>
    <t>HYKN10N1S5HPTM  2</t>
  </si>
  <si>
    <t>1.0T N Line S 100PS 6MT +Lux Pack MY25</t>
  </si>
  <si>
    <t>HYKN16NSL5HPTM  2</t>
  </si>
  <si>
    <t>1.6T N Line S 138PS 6MT +Lux Pack MY25</t>
  </si>
  <si>
    <t>HYKN16NSL5HPTA  2</t>
  </si>
  <si>
    <t>1.6T N Line S 138PS 7DCT + Lux Pack MY25</t>
  </si>
  <si>
    <t>HYKN16U6L5HPTA  2</t>
  </si>
  <si>
    <t>1.6T Ultimate 138PS 7DCT +Lux Pack MY25</t>
  </si>
  <si>
    <t>1.0T N Line S 100PS 6MT +2TR +Lux Pack MY25</t>
  </si>
  <si>
    <t>1.6T N Line S 138PS 6MT +2TR +Lux Pack MY25</t>
  </si>
  <si>
    <t>1.6T N Line S 138PS 7DCT +2TR + Lux Pack MY25</t>
  </si>
  <si>
    <t>1.0T Ultimate 100PS 6MT +Digital Key MY25</t>
  </si>
  <si>
    <t>KONA - MY25 (August 2024 PO onwards)</t>
  </si>
  <si>
    <t>1EW5K5G17GG0U6</t>
  </si>
  <si>
    <t>1EW5D5G17GG0U8</t>
  </si>
  <si>
    <t>1EW5D5G1UGG0U8</t>
  </si>
  <si>
    <t>1EW5K5G17BB308</t>
  </si>
  <si>
    <t>1EW5D5G1UCC327</t>
  </si>
  <si>
    <t>1EW5D5G17BB310</t>
  </si>
  <si>
    <t>1EW5D5G1UBB310</t>
  </si>
  <si>
    <t>1EW5K5G17CC323</t>
  </si>
  <si>
    <t>1EW5D5G17CC327</t>
  </si>
  <si>
    <t>1EW5K5G17HH977</t>
  </si>
  <si>
    <t>1EW5D5G17HH981</t>
  </si>
  <si>
    <t>1EW5D5G1UHH981</t>
  </si>
  <si>
    <t>1EW5K5G17BB309</t>
  </si>
  <si>
    <t>1EW5D5G17BB311</t>
  </si>
  <si>
    <t>1EW5D5G1UBB311</t>
  </si>
  <si>
    <t>1EW5D5G17CC328</t>
  </si>
  <si>
    <t>1EW5D5G1UCC328</t>
  </si>
  <si>
    <t>1EW5K5G17CC324</t>
  </si>
  <si>
    <t>1EW5D5G17CC330</t>
  </si>
  <si>
    <t>1EW5D5G1UCC332</t>
  </si>
  <si>
    <t>1EW5K5G17CC326</t>
  </si>
  <si>
    <t>1EW5D5G1UHH984</t>
  </si>
  <si>
    <t>1EW5D5G17CC329</t>
  </si>
  <si>
    <t>1EW5K5G17CC325</t>
  </si>
  <si>
    <t>1EW5D5G1UCC331</t>
  </si>
  <si>
    <t>1EW5K5G17HH980</t>
  </si>
  <si>
    <t>1EW5D5G17HH982</t>
  </si>
  <si>
    <t>1YW5K9A1TEV1GG06R</t>
  </si>
  <si>
    <t>HYKN16ADE5HHIA  2</t>
  </si>
  <si>
    <t>102965</t>
  </si>
  <si>
    <t>1.6 Hybrid 141PS Advance 6DCT MY24</t>
  </si>
  <si>
    <t>1YW5K9A1TEV1BB007</t>
  </si>
  <si>
    <t>HYKN16NLI5HHIA  2</t>
  </si>
  <si>
    <t>102966</t>
  </si>
  <si>
    <t>1.6 Hybrid 141PS N Line 6DCT MY24</t>
  </si>
  <si>
    <t>1YW5K9A1TEV1CC007</t>
  </si>
  <si>
    <t>HYKN16NLS5HHIA  2</t>
  </si>
  <si>
    <t>102967</t>
  </si>
  <si>
    <t>1.6 Hybrid 141PS N Line S 6DCT MY24</t>
  </si>
  <si>
    <t>1YW5K9A1TEV1HH285</t>
  </si>
  <si>
    <t>HYKN16ULT5HHIA  2</t>
  </si>
  <si>
    <t>102998</t>
  </si>
  <si>
    <t>1.6 Hybrid 141PS Ultimate 6DCT MY24</t>
  </si>
  <si>
    <t>1YW5K9A1TEV1BB009</t>
  </si>
  <si>
    <t>1.6 Hybrid 141PS N Line 6DCT +2TR MY24</t>
  </si>
  <si>
    <t>1YW5K9A1TEV1CC008</t>
  </si>
  <si>
    <t>1.6 Hybrid 141PS N Line S 6DCT +2TR MY24</t>
  </si>
  <si>
    <t>1YW5K9A1TEV1CC025</t>
  </si>
  <si>
    <t>HYKN16NLL5HHIA  2</t>
  </si>
  <si>
    <t>102986</t>
  </si>
  <si>
    <t>1.6 Hybrid 141PS N Line S 6DCT +Lux Pack MY24</t>
  </si>
  <si>
    <t>1YW5K9A1TEV1HH239</t>
  </si>
  <si>
    <t>HYKN16ULL5HHIA  2</t>
  </si>
  <si>
    <t>102989</t>
  </si>
  <si>
    <t>1.6 Hybrid 141PS Ultimate 6DCT +Lux Pack MY24</t>
  </si>
  <si>
    <t>1YW5K9A1TEV1CC026</t>
  </si>
  <si>
    <t>1.6 Hybrid 141PS N Line S 6DCT +2TR +Lux Pack MY24</t>
  </si>
  <si>
    <t>HYKN16HA65HHIA  2</t>
  </si>
  <si>
    <t>1.6 Hybrid 129PS Advance 6DCT MY25</t>
  </si>
  <si>
    <t>1YW5K9A1TEV1GG0SY</t>
  </si>
  <si>
    <t>HYKN16HN65HHIA  2</t>
  </si>
  <si>
    <t>1.6 Hybrid 129PS N Line 6DCT MY25</t>
  </si>
  <si>
    <t>1YW5K9A1TEV1BB088</t>
  </si>
  <si>
    <t>HYKN16HNS5HHIA  2</t>
  </si>
  <si>
    <t>1.6 Hybrid 129PS N Line S 6DCT MY25</t>
  </si>
  <si>
    <t>1YW5K9A1TEV1CC094</t>
  </si>
  <si>
    <t>HYKN16HUT5HHIA  2</t>
  </si>
  <si>
    <t>1.6 Hybrid 129PS Ultimate 6DCT MY25</t>
  </si>
  <si>
    <t>1YW5K9A1TEV1HH616</t>
  </si>
  <si>
    <t>1.6 Hybrid 129PS N Line 6DCT +2TR MY25</t>
  </si>
  <si>
    <t>1YW5K9A1TEV1BB089</t>
  </si>
  <si>
    <t>1.6 Hybrid 129PS N Line S 6DCT +2TR MY25</t>
  </si>
  <si>
    <t>HYKN16HNL5HHIA  2</t>
  </si>
  <si>
    <t>1.6 Hybrid 129PS N Line S 6DCT +Lux Pack MY25</t>
  </si>
  <si>
    <t>1YW5K9A1TEV1CC111</t>
  </si>
  <si>
    <t>HYKN16HUL5HHIA  2</t>
  </si>
  <si>
    <t>1.6 Hybrid 129PS Ultimate 6DCT +Lux Pack MY25</t>
  </si>
  <si>
    <t>1YW5K9A1TEV1HH519</t>
  </si>
  <si>
    <t>1.6 Hybrid 129PS N Line S 6DCT +2TR +Lux Pack MY25</t>
  </si>
  <si>
    <t>1YW5K9A1TEV1CC128</t>
  </si>
  <si>
    <t>1.6 Hybrid 129PS N Line S 6DCT +2TR +Lux Pack  MY25</t>
  </si>
  <si>
    <t>KONA Electric - MY24</t>
  </si>
  <si>
    <t>HYKN00A4E5HE A  2</t>
  </si>
  <si>
    <t>103320</t>
  </si>
  <si>
    <t>Advance 48kWh MY24</t>
  </si>
  <si>
    <t>HYKN00ADE5HE A  2</t>
  </si>
  <si>
    <t>103322</t>
  </si>
  <si>
    <t>Advance 65kWh MY24</t>
  </si>
  <si>
    <t>7FW5ZHZ7ZBB063</t>
  </si>
  <si>
    <t>HYKN00NLI5HE A  2</t>
  </si>
  <si>
    <t>103324</t>
  </si>
  <si>
    <t>N Line 65kWh MY24</t>
  </si>
  <si>
    <t>7FW5ZHZ7ZCC088</t>
  </si>
  <si>
    <t>HYKN00NLS5HE A  2</t>
  </si>
  <si>
    <t>103326</t>
  </si>
  <si>
    <t>N Line S 65kWh MY24</t>
  </si>
  <si>
    <t>HYKN00ULT5HE A  2</t>
  </si>
  <si>
    <t>103325</t>
  </si>
  <si>
    <t>Ultimate 65kWh MY24</t>
  </si>
  <si>
    <t>KONA Electric - MY24 With Options</t>
  </si>
  <si>
    <t>HYKN00A4C5HE A  2</t>
  </si>
  <si>
    <t>103321</t>
  </si>
  <si>
    <t>Advance 48kWh +Comfort Pack MY24</t>
  </si>
  <si>
    <t>HYKN00ADC5HE A  2</t>
  </si>
  <si>
    <t>103323</t>
  </si>
  <si>
    <t>Advance 65kWh +Comfort Pack MY24</t>
  </si>
  <si>
    <t>7FW5ZHZ7ZBB064</t>
  </si>
  <si>
    <t>N Line 65kWh +2TR MY24</t>
  </si>
  <si>
    <t>7FW5ZHZ7ZCC089</t>
  </si>
  <si>
    <t>N line S 65kWh +2TR MY24</t>
  </si>
  <si>
    <t>7FW5ZHZ7ZCC091</t>
  </si>
  <si>
    <t>HYKN00NLL5HE A  2</t>
  </si>
  <si>
    <t>103327</t>
  </si>
  <si>
    <t>N Line S 65kWh +Lux Pack MY24</t>
  </si>
  <si>
    <t>HYKN00ULL5HE A  2</t>
  </si>
  <si>
    <t>103328</t>
  </si>
  <si>
    <t>Ultimate 65kWh +Lux Pack MY24</t>
  </si>
  <si>
    <t>7FW5ZHZ7ZCC090</t>
  </si>
  <si>
    <t>N Line S 65kWh +Lux Pack +2TR MY24</t>
  </si>
  <si>
    <t>Ultimate 65kWh +17" alloys MY24</t>
  </si>
  <si>
    <t>HYKN00UTL5HE A  2</t>
  </si>
  <si>
    <t>103329</t>
  </si>
  <si>
    <t>Ultimate 65kWh +Leather MY24</t>
  </si>
  <si>
    <t>Ultimate 65kWh +Leather +17" alloys MY24</t>
  </si>
  <si>
    <t>Ultimate 65kWh +Lux pack +17" alloys MY24</t>
  </si>
  <si>
    <t>HYKN00LUL5HE A  2</t>
  </si>
  <si>
    <t>103330</t>
  </si>
  <si>
    <t>Ultimate 65kWh +Lux Pack +Leather MY24</t>
  </si>
  <si>
    <t>Ultimate 65kWh +Lux Pack +Leather +17" alloys MY24</t>
  </si>
  <si>
    <t>7FW5ZHZ7ZGG0GS</t>
  </si>
  <si>
    <t>Advance 48kWh MY25</t>
  </si>
  <si>
    <t>7FW5ZHZ7ZGG0GU</t>
  </si>
  <si>
    <t>Advance 65kWh MY25</t>
  </si>
  <si>
    <t>N Line 65kWh MY25</t>
  </si>
  <si>
    <t>N Line S 65kWh MY25</t>
  </si>
  <si>
    <t>Ultimate 65kWh MY25</t>
  </si>
  <si>
    <t>7FW5ZHZ7ZGG0GT</t>
  </si>
  <si>
    <t>Advance 48kWh +Comfort Pack MY25</t>
  </si>
  <si>
    <t>7FW5ZHZ7ZGG0GV</t>
  </si>
  <si>
    <t>Advance 65kWh +Comfort Pack MY25</t>
  </si>
  <si>
    <t>N Line 65kWh +2TR MY25</t>
  </si>
  <si>
    <t>N line S 65kWh +2TR MY25</t>
  </si>
  <si>
    <t>N Line S 65kWh +Lux Pack MY25</t>
  </si>
  <si>
    <t>Ultimate 65kWh +Lux Pack MY25</t>
  </si>
  <si>
    <t>N Line S 65kWh +Lux Pack +2TR MY25</t>
  </si>
  <si>
    <t>Ultimate 65kWh +17" alloys MY25</t>
  </si>
  <si>
    <t>Ultimate 65kWh +Leather MY25</t>
  </si>
  <si>
    <t>Ultimate 65kWh +Leather +17" alloys MY25</t>
  </si>
  <si>
    <t>Ultimate 65kWh +Lux pack +17" alloys MY25</t>
  </si>
  <si>
    <t>Ultimate 65kWh +Lux Pack +Leather MY25</t>
  </si>
  <si>
    <t>Ultimate 65kWh +Lux Pack +Leather +17" alloys MY25</t>
  </si>
  <si>
    <t>KONA Electric - MY26</t>
  </si>
  <si>
    <t>7FW5ZHZ7ZGG0RG</t>
  </si>
  <si>
    <t>Advance 65kWh MY26</t>
  </si>
  <si>
    <t>7FW5ZHZ7ZBB184</t>
  </si>
  <si>
    <t>N Line 65kWh MY26</t>
  </si>
  <si>
    <t>7FW5ZHZ7ZCC196</t>
  </si>
  <si>
    <t>N Line S 65kWh MY26</t>
  </si>
  <si>
    <t>7FW5ZHZ7ZHH04M</t>
  </si>
  <si>
    <t>Ultimate 65kWh MY26</t>
  </si>
  <si>
    <t>KONA Electric - MY26 with Options</t>
  </si>
  <si>
    <t>7FW5ZHZ7ZGG0RJ</t>
  </si>
  <si>
    <t>Advance 65kWh +Comfort Pack  MY26</t>
  </si>
  <si>
    <t>7FW5ZHZ7ZBB185</t>
  </si>
  <si>
    <t>7FW5ZHZ7ZCC198</t>
  </si>
  <si>
    <t>7FW5ZHZ7ZCC197</t>
  </si>
  <si>
    <t>7FW5ZHZ7ZHH05Y</t>
  </si>
  <si>
    <t>7FW5ZHZ7ZCC199</t>
  </si>
  <si>
    <t>7FW5ZHZ7ZHH04R</t>
  </si>
  <si>
    <t>7FW5ZHZ7ZHH04O</t>
  </si>
  <si>
    <t>7FW5ZHZ7ZHH04U</t>
  </si>
  <si>
    <t>7FW5ZHZ7ZHH04X</t>
  </si>
  <si>
    <t>7FW5ZHZ7ZHH04P</t>
  </si>
  <si>
    <t>7FW5ZHZ7ZHH04W</t>
  </si>
  <si>
    <t>HYTU16ADE5EPTM  5</t>
  </si>
  <si>
    <t>Advance 1.6T 160PS 6MT MY25</t>
  </si>
  <si>
    <t>HYTU16ADE5EPTA  5</t>
  </si>
  <si>
    <t>Advance 1.6T 160PS 48V Mild Hybrid 7DCT MY25</t>
  </si>
  <si>
    <t>HYTU16PRM5EPTM  5</t>
  </si>
  <si>
    <t>Premium 1.6T 160PS 6MT MY25</t>
  </si>
  <si>
    <t>HYTU16PEM5EPTA  5</t>
  </si>
  <si>
    <t>Premium 1.6T 160PS 48V Mild Hybrid 7DCT MY25</t>
  </si>
  <si>
    <t>HYTU16NLI5EPTM  5</t>
  </si>
  <si>
    <t>N Line 1.6T 160PS 6MT MY25</t>
  </si>
  <si>
    <t>HYTU16NLI5EPTA  5</t>
  </si>
  <si>
    <t>N Line 1.6T 160PS 48V Mild Hybrid 7DCT MY25</t>
  </si>
  <si>
    <t>HYTU16NLS5EPTM  5</t>
  </si>
  <si>
    <t>N Line S 1.6T 160PS 6MT MY25</t>
  </si>
  <si>
    <t>HYTU16NLS5EPTA  5</t>
  </si>
  <si>
    <t>N Line S 1.6T 160PS 48V Mild Hybrid 7DCT MY25</t>
  </si>
  <si>
    <t>HYTU16NLS5EPTA4 5</t>
  </si>
  <si>
    <t>N Line S 1.6T 160PS 48V Mild Hybrid 7DCT 4WD MY25</t>
  </si>
  <si>
    <t>HYTU16ULT5EPTM  5</t>
  </si>
  <si>
    <t>Ultimate 1.6T 160PS 6MT MY25</t>
  </si>
  <si>
    <t>HYTU16UMT5EPTA  5</t>
  </si>
  <si>
    <t>Ultimate 1.6T 160PS 48V Mild Hybrid 7DCT MY25</t>
  </si>
  <si>
    <t>HYTU16UMT5EPTA4 5</t>
  </si>
  <si>
    <t>Ultimate 1.6T 160PS 48V Mild Hybrid 7DCT 4WD  MY25</t>
  </si>
  <si>
    <t>Premium 1.6T 160PS 6MT with 2TR MY25</t>
  </si>
  <si>
    <t>N Line 1.6T 160PS 6MT with 2TR MY25</t>
  </si>
  <si>
    <t>Premium 1.6T 160PS 48V Mild Hybrid 7DCT with 2TR MY25</t>
  </si>
  <si>
    <t>N Line 1.6T 160PS 48V Mild Hybrid 7DCT with 2TR MY25</t>
  </si>
  <si>
    <t>HYTU16ADE5EHTA  5</t>
  </si>
  <si>
    <t>Advance 1.6T 215PS Hybrid MY25</t>
  </si>
  <si>
    <t>HYTU16PRM5EHTA  5</t>
  </si>
  <si>
    <t>Premium 1.6T 215PS Hybrid MY25</t>
  </si>
  <si>
    <t>HYTU16NLI5EHTA  5</t>
  </si>
  <si>
    <t>N Line 1.6T 215PS Hybrid MY25</t>
  </si>
  <si>
    <t>HYTU16NLS5EHTA  5</t>
  </si>
  <si>
    <t>N Line S 1.6T 215PS Hybrid MY25</t>
  </si>
  <si>
    <t>HYTU16NLS5EHTA4 5</t>
  </si>
  <si>
    <t>N Line S 1.6T 215PS Hybrid 4WD MY25</t>
  </si>
  <si>
    <t>HYTU16ULT5EHTA  5</t>
  </si>
  <si>
    <t>Ultimate 1.6T 215PS Hybrid MY25</t>
  </si>
  <si>
    <t>HYTU16ULT5EHTA4 5</t>
  </si>
  <si>
    <t>Ultimate 1.6T 215PS Hybrid 4WD MY25</t>
  </si>
  <si>
    <t>Premium 1.6T 215PS Hybrid with 2TR MY25</t>
  </si>
  <si>
    <t>N Line 1.6T 215PS Hybrid with 2TR MY25</t>
  </si>
  <si>
    <t>N Line S 1.6T 215PS Hybrid with Lux Pack (Digital Key + RSPA) MY25</t>
  </si>
  <si>
    <t>N Line S 1.6T 215PS Hybrid 4WD with Lux Pack (Digital Key + RSPA) MY25</t>
  </si>
  <si>
    <t>Ultimate 1.6T 215PS Hybrid with Lux Pack (Digital Key + RSPA) MY25</t>
  </si>
  <si>
    <t>Ultimate 1.6T 215PS Hybrid 4WD with Lux Pack (Digital Key + RSPA) MY25</t>
  </si>
  <si>
    <t>HYTU16ADE5EXTA  5</t>
  </si>
  <si>
    <t>Advance 1.6T 253PS Plug-in Hybrid 2WD MY25</t>
  </si>
  <si>
    <t>HYTU16PRM5EXTA  5</t>
  </si>
  <si>
    <t>Premium 1.6T 253PS Plug-in Hybrid 2WD MY25</t>
  </si>
  <si>
    <t>HYTU16PRM5EXTA4 5</t>
  </si>
  <si>
    <t>Premium 1.6T 253PS Plug-in Hybrid 4WD MY25</t>
  </si>
  <si>
    <t>HYTU16NLI5EXTA  5</t>
  </si>
  <si>
    <t>N Line 1.6T 253PS Plug-in Hybrid 2WD MY25</t>
  </si>
  <si>
    <t>HYTU16NLI5EXTA4 5</t>
  </si>
  <si>
    <t>N Line 1.6T 253PS Plug-in Hybrid 4WD MY25</t>
  </si>
  <si>
    <t>HYTU16NLS5EXTA  5</t>
  </si>
  <si>
    <t>N Line S 1.6T 253PS Plug-in Hybrid 2WD MY25</t>
  </si>
  <si>
    <t>HYTU16NLS5EXTA4 5</t>
  </si>
  <si>
    <t>N Line S 1.6T 253PS Plug-in Hybrid 4WD MY25</t>
  </si>
  <si>
    <t>HYTU16ULT5EXTA  5</t>
  </si>
  <si>
    <t>Ultimate 1.6T 253PS Plug-in Hybrid 2WD MY25</t>
  </si>
  <si>
    <t>HYTU16ULT5EXTA4 5</t>
  </si>
  <si>
    <t>Ultimate 1.6T 253PS Plug-in Hybrid 4WD MY25</t>
  </si>
  <si>
    <t>Premium 1.6T 253PS Plug-in Hybrid 2WD with 2TR MY25</t>
  </si>
  <si>
    <t>Premium 1.6T 253PS Plug-in Hybrid 4WD with 2TR MY25</t>
  </si>
  <si>
    <t>N Line 1.6T 253PS Plug-in Hybrid 2WD with 2TR MY25</t>
  </si>
  <si>
    <t>N Line 1.6T 253PS Plug-in Hybrid 4WD with 2TR MY25</t>
  </si>
  <si>
    <t>N Line S 1.6T 253PS Plug-in Hybrid 2WD with Lux Pack (Digital Key + RSPA) MY25</t>
  </si>
  <si>
    <t>N Line S 1.6T 253PS Plug-in Hybrid 4WD with Lux Pack (Digital Key + RSPA) MY25</t>
  </si>
  <si>
    <t>Ultimate 1.6T 253PS Plug-in Hybrid 2WD with Lux Pack (Digital Key + RSPA) MY25</t>
  </si>
  <si>
    <t>Ultimate 1.6T 253PS Plug-in Hybrid 4WD with Lux Pack (Digital Key + RSPA) MY25</t>
  </si>
  <si>
    <t>JFW5D5G1GEV2RR058</t>
  </si>
  <si>
    <t>IONIQ 5 - MY22 (Stock only)</t>
  </si>
  <si>
    <t>HYI500PRM5HE A4</t>
  </si>
  <si>
    <t>97764</t>
  </si>
  <si>
    <t>HYI500SEC5HE A</t>
  </si>
  <si>
    <t>97756</t>
  </si>
  <si>
    <t>IONIQ 5 - MY22 With Options (stock only)</t>
  </si>
  <si>
    <t>IONIQ 5 - MY22.75 (stock only)</t>
  </si>
  <si>
    <t>GIW5ZHZ7ZDD617</t>
  </si>
  <si>
    <t xml:space="preserve"> SE Connect 58 kWh 170 PS 2WD MY22.75</t>
  </si>
  <si>
    <t>GIW5ZHZ7ZGG0GE</t>
  </si>
  <si>
    <t>HYI500PRM5HE A</t>
  </si>
  <si>
    <t>97757</t>
  </si>
  <si>
    <t>Premium 58 kWh 170 PS 2WD MY22.75</t>
  </si>
  <si>
    <t>GIW5ZHZ7ZGG0HB</t>
  </si>
  <si>
    <t>HYI500P7L5HE A</t>
  </si>
  <si>
    <t>100870</t>
  </si>
  <si>
    <t>Premium 77 kWh  228 PS 2WD MY22.75</t>
  </si>
  <si>
    <t>GIW5ZHZ7ZHH0H3</t>
  </si>
  <si>
    <t>HYI500ULT5HE A</t>
  </si>
  <si>
    <t>97758</t>
  </si>
  <si>
    <t>Ultimate 58 kWh 170 PS 2WD MY22.75</t>
  </si>
  <si>
    <t>GIW5ZHZ7ZHH0GZ</t>
  </si>
  <si>
    <t>HYI500U775HE A</t>
  </si>
  <si>
    <t>100404</t>
  </si>
  <si>
    <t>Ultimate 77 kWh 228 PS 2WD MY22.75</t>
  </si>
  <si>
    <t>IONIQ 5 - MY22.75 with Options (stock only)</t>
  </si>
  <si>
    <t>GIW5ZHZ7ZGG0GD</t>
  </si>
  <si>
    <t>Premium 58 kWh 170PS 2WD + V2L MY22.75</t>
  </si>
  <si>
    <t>GIW5ZHZ7ZGG0HC</t>
  </si>
  <si>
    <t>Premium 77 kWh 228 PS 2WD + V2L MY22.75</t>
  </si>
  <si>
    <t>GIW5YCZ7ZGG0HC</t>
  </si>
  <si>
    <t>HYI500P7L5HE A4</t>
  </si>
  <si>
    <t>100871</t>
  </si>
  <si>
    <t>Premium 77 kWh 325 PS AWD + V2L MY22.75</t>
  </si>
  <si>
    <t>GIW5ZHZ7ZHH0GX</t>
  </si>
  <si>
    <t>HYI500UTH5HE A</t>
  </si>
  <si>
    <t>97759</t>
  </si>
  <si>
    <t>Ultimate 58 kWh 170PS 2WD + TECH PACK MY22.75</t>
  </si>
  <si>
    <t>GIW5ZHZ7ZHH0H2</t>
  </si>
  <si>
    <t>HYI500UT75HE A</t>
  </si>
  <si>
    <t>100405</t>
  </si>
  <si>
    <t>Ultimate 77 kWh 228 PS 2WD + TECH PACK + ECO MY22.75</t>
  </si>
  <si>
    <t>GIW5ZHZ7ZHH0H1</t>
  </si>
  <si>
    <t>Ultimate 77 kWh 228 PS 2WD + TECH PACK MY22.75</t>
  </si>
  <si>
    <t>IONIQ 5 - MY23 (stock only)</t>
  </si>
  <si>
    <t>HYI500NE75HE A</t>
  </si>
  <si>
    <t>100406</t>
  </si>
  <si>
    <t>HYI500NE75HE A4</t>
  </si>
  <si>
    <t>100410</t>
  </si>
  <si>
    <t>HYI500PPL5HE A</t>
  </si>
  <si>
    <t>100402</t>
  </si>
  <si>
    <t>HYI500P775HE A</t>
  </si>
  <si>
    <t>100403</t>
  </si>
  <si>
    <t>HYI500P775HE A4</t>
  </si>
  <si>
    <t>100407</t>
  </si>
  <si>
    <t>HYI500U775HE A4</t>
  </si>
  <si>
    <t>100408</t>
  </si>
  <si>
    <t>IONIQ 5 - MY23 With Options (stock only)</t>
  </si>
  <si>
    <t xml:space="preserve">HYI500UT75HE A </t>
  </si>
  <si>
    <t xml:space="preserve">HYI500UT75HE A4 </t>
  </si>
  <si>
    <t>100409</t>
  </si>
  <si>
    <t xml:space="preserve">HYI500U775HE A4 </t>
  </si>
  <si>
    <t>IONIQ 5 - MY24 (stock only)</t>
  </si>
  <si>
    <t>GIW5ZHZ7ZHH1A6</t>
  </si>
  <si>
    <t>Namsan Edition 77 kWh 228 PS 2WD MY24</t>
  </si>
  <si>
    <t>GIW5YCZ7ZHH1A6</t>
  </si>
  <si>
    <t>Namsan Edition 77 kWh 325 PS AWD MY24</t>
  </si>
  <si>
    <t>GIW5ZHZ7ZGG16F</t>
  </si>
  <si>
    <t>Premium 58 kWh 170 PS 2WD MY24</t>
  </si>
  <si>
    <t>GIW5ZHZ7ZGG16H</t>
  </si>
  <si>
    <t>Premium 77 kWh  228 PS 2WD MY24</t>
  </si>
  <si>
    <t>GIW5YCZ7ZGG16H</t>
  </si>
  <si>
    <t>Premium 77 kWh 325 PS AWD MY24</t>
  </si>
  <si>
    <t>GIW5ZHZ7ZHH12O</t>
  </si>
  <si>
    <t>Ultimate 77 kWh 228 PS 2WD MY24</t>
  </si>
  <si>
    <t>GIW5YCZ7ZHH12O</t>
  </si>
  <si>
    <t>Ultimate 77 kWh 325 PS AWD MY24</t>
  </si>
  <si>
    <t>IONIQ 5 - MY24 With Options (stock only)</t>
  </si>
  <si>
    <t>GIW5ZHZ7ZGG16G</t>
  </si>
  <si>
    <t>Premium 58 kWh 170 PS 2WD + HP MY24</t>
  </si>
  <si>
    <t>GIW5ZHZ7ZGG16I</t>
  </si>
  <si>
    <t>Premium 77 kWh  228 PS 2WD + HP MY24</t>
  </si>
  <si>
    <t>GIW5YCZ7ZGG16I</t>
  </si>
  <si>
    <t>Premium 77 kWh 325 PS AWD + HP MY24</t>
  </si>
  <si>
    <t>GIW5ZHZ7ZHH12R</t>
  </si>
  <si>
    <t>Ultimate  77 kWh 228 PS 2WD + HP + TECH  MY24</t>
  </si>
  <si>
    <t>GIW5ZHZ7ZHH12P</t>
  </si>
  <si>
    <t>Ultimate  77 kWh 228 PS 2WD + HP MY24</t>
  </si>
  <si>
    <t>GIW5ZHZ7ZHH12Q</t>
  </si>
  <si>
    <t>Ultimate  77 kWh 228 PS 2WD + TECH MY24</t>
  </si>
  <si>
    <t>GIW5YCZ7ZHH12R</t>
  </si>
  <si>
    <t>Ultimate 77 kWh 325 PS AWD + HP + TECH MY24</t>
  </si>
  <si>
    <t>GIW5YCZ7ZHH12P</t>
  </si>
  <si>
    <t>Ultimate 77 kWh 325 PS AWD + HP MY24</t>
  </si>
  <si>
    <t>GIW5YCZ7ZHH12Q</t>
  </si>
  <si>
    <t>Ultimate 77 kWh 325 PS AWD + TECH MY24</t>
  </si>
  <si>
    <t>IONIQ 5 - MY25</t>
  </si>
  <si>
    <t>HYI500ADE5HE A 1</t>
  </si>
  <si>
    <t>105814</t>
  </si>
  <si>
    <t>Advance 63 kWh 170 PS 2WD MY25</t>
  </si>
  <si>
    <t>HYI500AD45HE A 1</t>
  </si>
  <si>
    <t>105816</t>
  </si>
  <si>
    <t>HYI500PRM5HE A 1</t>
  </si>
  <si>
    <t>105815</t>
  </si>
  <si>
    <t>Premium 63 kWh 170 PS 2WD MY25</t>
  </si>
  <si>
    <t>HYI500PRM5HE A 2</t>
  </si>
  <si>
    <t>105817</t>
  </si>
  <si>
    <t>Premium 84 kWh 228 PS 2WD MY25</t>
  </si>
  <si>
    <t>HYI500PRM5HE A 3</t>
  </si>
  <si>
    <t>105818</t>
  </si>
  <si>
    <t>N Line 84 kWh 228 PS 2WD MY25</t>
  </si>
  <si>
    <t>HYI500PRM5HE A 4</t>
  </si>
  <si>
    <t>105821</t>
  </si>
  <si>
    <t>N Line 84 kWh 325 PS AWD MY25</t>
  </si>
  <si>
    <t>HYI500PRM5HE A 5</t>
  </si>
  <si>
    <t>105819</t>
  </si>
  <si>
    <t>Ultimate 84 kWh 228 PS 2WD MY25</t>
  </si>
  <si>
    <t>HYI500PRM5HE A 6</t>
  </si>
  <si>
    <t>105822</t>
  </si>
  <si>
    <t>Ultimate 84 kWh 325 PS AWD MY25</t>
  </si>
  <si>
    <t>HYI500PRM5HE A 7</t>
  </si>
  <si>
    <t>105820</t>
  </si>
  <si>
    <t>N Line S 84 kWh 228 PS 2WD MY25</t>
  </si>
  <si>
    <t>HYI500PRM5HE A 8</t>
  </si>
  <si>
    <t>105823</t>
  </si>
  <si>
    <t>N Line S 84 kWh 325 PS AWD MY25</t>
  </si>
  <si>
    <t xml:space="preserve">IONIQ 5 - MY25 With Options </t>
  </si>
  <si>
    <t>HYI500UTH5HE A 1</t>
  </si>
  <si>
    <t>HYI500UTM5HE A 1</t>
  </si>
  <si>
    <t>Ultimate 84 kWh 228 PS 2WD +TECH PACK Max MY25</t>
  </si>
  <si>
    <t>HYI500UTJ5HE A 1</t>
  </si>
  <si>
    <t>Ultimate 84 kWh 228 PS 2WD + TECH PACK Max + Vision Roof  MY25</t>
  </si>
  <si>
    <t>HYI500UTZ5HE A 1</t>
  </si>
  <si>
    <t>Ultimate 84 kWh 228 PS 2WD + ZEN PACK - MY25</t>
  </si>
  <si>
    <t>HYI500UTH5HE A4 1</t>
  </si>
  <si>
    <t>Ultimate 84 kWh 325 PS AWD  + TECH PACK  MY25</t>
  </si>
  <si>
    <t>HYI500UTM5HE A4 1</t>
  </si>
  <si>
    <t>Ultimate 84 kWh 325 PS AWD +TECH PACK Max MY25</t>
  </si>
  <si>
    <t>HYI500UTJ5HE A4 1</t>
  </si>
  <si>
    <t>Ultimate 84 kWh 325 PS AWD + TECH PACK Max + Vision Roof  MY25</t>
  </si>
  <si>
    <t>HYI500UTZ5HE A4 1</t>
  </si>
  <si>
    <t>Ultimate 84 kWh 325 PS AWD + ZEN PACK  MY25</t>
  </si>
  <si>
    <t>HYI500NLS5HE A 1</t>
  </si>
  <si>
    <t>N Line S 84 kWh 228 PS 2WD + DM  MY25</t>
  </si>
  <si>
    <t>HYI500NLS5HE A4 1</t>
  </si>
  <si>
    <t>N Line S 84 kWh 325 PS AWD + DM  MY25</t>
  </si>
  <si>
    <t>9IW5YDZ7ZHH023</t>
  </si>
  <si>
    <t>HY5N00   5HE A4</t>
  </si>
  <si>
    <t>104139</t>
  </si>
  <si>
    <t>N 84 kWh 650 PS 4WD MY24</t>
  </si>
  <si>
    <t>9IW5YDZ7ZHH024</t>
  </si>
  <si>
    <t>HY5N00VRF5HE A4</t>
  </si>
  <si>
    <t>104140</t>
  </si>
  <si>
    <t>N 84 kWh 650 PS 4WD VR MY24</t>
  </si>
  <si>
    <t>9IW5YDZ7ZHH063</t>
  </si>
  <si>
    <t>N 84 kWh 650 PS 4WD MY25</t>
  </si>
  <si>
    <t>9IW5YDZ7ZHH064</t>
  </si>
  <si>
    <t>N 84 kWh 650 PS 4WD VR MY25</t>
  </si>
  <si>
    <t xml:space="preserve">IONIQ 6 - MY23     </t>
  </si>
  <si>
    <t>ALS4YCZ7ZHH227</t>
  </si>
  <si>
    <t>HYI600FE74SE A4</t>
  </si>
  <si>
    <t>101443</t>
  </si>
  <si>
    <t>First Edition 77 kWh 325 PS AWD MY23</t>
  </si>
  <si>
    <t>ALS4ZHZ7ZGG546</t>
  </si>
  <si>
    <t>HYI600P7L4SE A</t>
  </si>
  <si>
    <t>101417</t>
  </si>
  <si>
    <t>Premium 77 kWh 228 PS RWD MY23</t>
  </si>
  <si>
    <t>ALS4YCZ7ZGG546</t>
  </si>
  <si>
    <t>HYI600P7L4SE A4</t>
  </si>
  <si>
    <t>101418</t>
  </si>
  <si>
    <t>ALS4ZHZ7ZHH222</t>
  </si>
  <si>
    <t>HYI600U774SE A</t>
  </si>
  <si>
    <t>101419</t>
  </si>
  <si>
    <t>Ultimate 77 kWh 228PS RWD MY23</t>
  </si>
  <si>
    <t>ALS4YCZ7ZHH222</t>
  </si>
  <si>
    <t>HYI600U774SE A4</t>
  </si>
  <si>
    <t>101420</t>
  </si>
  <si>
    <t>IONIQ 6 - MY23 Options</t>
  </si>
  <si>
    <t>ALS4ZHZ7ZHH226</t>
  </si>
  <si>
    <t>Ultimate 77 kWh 228PS RWD w DSMs MY23</t>
  </si>
  <si>
    <t>ALS4YCZ7ZHH226</t>
  </si>
  <si>
    <t>Ultimate 77 kWh 325 PS AWD w DSMs MY23</t>
  </si>
  <si>
    <t>IONIQ 6 - MY24</t>
  </si>
  <si>
    <t>Premium 77 kWh 228 PS RWD MY24</t>
  </si>
  <si>
    <t>Ultimate 77 kWh 228PS RWD MY24</t>
  </si>
  <si>
    <t>IONIQ 6 - MY24 Options</t>
  </si>
  <si>
    <t>Ultimate 77 kWh 228PS RWD  w DSMs MY24</t>
  </si>
  <si>
    <t>Ultimate 77 kWh 325 PS AWD w DSMs MY24</t>
  </si>
  <si>
    <t>IONIQ 6 - MY25</t>
  </si>
  <si>
    <t>Premium 77 kWh 228 PS RWD MY25</t>
  </si>
  <si>
    <t>Premium 77 kWh 325 PS AWD MY25</t>
  </si>
  <si>
    <t>Ultimate 77 kWh 228PS RWD MY25</t>
  </si>
  <si>
    <t>Ultimate 77 kWh 325 PS AWD MY25</t>
  </si>
  <si>
    <t>IONIQ 6 - MY25 Options</t>
  </si>
  <si>
    <t>Ultimate 77 kWh 228PS RWD  w DSMs MY25</t>
  </si>
  <si>
    <t>Ultimate 77 kWh 325 PS AWD w DSMs MY25</t>
  </si>
  <si>
    <t>HKW7D5G1FEV1GG02J</t>
  </si>
  <si>
    <t>HYSA16PRM5EHTA  6</t>
  </si>
  <si>
    <t>Premium 1.6T 215PS Hybrid 2WD MY25</t>
  </si>
  <si>
    <t>HKW7D5G1GEV1GG02J</t>
  </si>
  <si>
    <t>HYSA16PRM5EHTA4 6</t>
  </si>
  <si>
    <t>Premium 1.6T 215PS Hybrid 4WD MY25</t>
  </si>
  <si>
    <t>HKW7D5G1FEV1HH635</t>
  </si>
  <si>
    <t>HYSA16ULT5EHTA  6</t>
  </si>
  <si>
    <t>Ultimate 1.6T 215PS Hybrid 2WD MY25</t>
  </si>
  <si>
    <t>HKW7D5G1GEV1HH635</t>
  </si>
  <si>
    <t>HYSA16ULT5EHTA4 6</t>
  </si>
  <si>
    <t>HKW7D5G1FEV1HH689</t>
  </si>
  <si>
    <t>HYSA16CAL5EHTA  6</t>
  </si>
  <si>
    <t>Calligraphy 1.6T 215PS Hybrid 2WD MY25</t>
  </si>
  <si>
    <t>HKW6D5G1FEV1HH689</t>
  </si>
  <si>
    <t>HYSA16CA65EHTA  6</t>
  </si>
  <si>
    <t>Calligraphy 1.6T 215PS Hybrid 2WD [6 Seats] MY25</t>
  </si>
  <si>
    <t>HKW7D5G1GEV1HH689</t>
  </si>
  <si>
    <t>HYSA16CAL5EHTA4 6</t>
  </si>
  <si>
    <t>Calligraphy 1.6T 215PS Hybrid 4WD MY25</t>
  </si>
  <si>
    <t>HKW6D5G1GEV1HH689</t>
  </si>
  <si>
    <t>HYSA16CA65EHTA4 6</t>
  </si>
  <si>
    <t>Calligraphy 1.6T 215PS Hybrid 4WD [6 Seats] MY25</t>
  </si>
  <si>
    <t>HKW7D5G1FEV1GG0NR</t>
  </si>
  <si>
    <t>Premium 1.6T 215PS Hybrid 2WD + SmartSense+ MY25</t>
  </si>
  <si>
    <t>HKW7D5G1GEV1GG0NR</t>
  </si>
  <si>
    <t>Premium 1.6T 215PS Hybrid 4WD + SmartSense+ MY25</t>
  </si>
  <si>
    <t>HKW7D5G1FEV1HH753</t>
  </si>
  <si>
    <t>HKW7D5G1GEV1HH753</t>
  </si>
  <si>
    <t>HKW7D5G1FEV1HH756</t>
  </si>
  <si>
    <t>HKW6D5G1FEV1HH756</t>
  </si>
  <si>
    <t>HKW7D5G1GEV1HH756</t>
  </si>
  <si>
    <t>HKW6D5G1GEV1HH756</t>
  </si>
  <si>
    <t>HKW7D5G1FEV1HH716</t>
  </si>
  <si>
    <t>Ultimate 1.6T 215PS Hybrid 2WD [Forest Green Int] MY25</t>
  </si>
  <si>
    <t>HKW7D5G1GEV1HH716</t>
  </si>
  <si>
    <t>Ultimate 1.6T 215PS Hybrid 4WD [Forest Green Int] MY25</t>
  </si>
  <si>
    <t>HKW7D5G1FEV1HH755</t>
  </si>
  <si>
    <t>HKW7D5G1GEV1HH755</t>
  </si>
  <si>
    <t>HYSA16PRM5EXTA4 6</t>
  </si>
  <si>
    <t>HYSA16ULT5EXTA4 6</t>
  </si>
  <si>
    <t>HYSA16CAL5EXTA4 6</t>
  </si>
  <si>
    <t>Calligraphy 1.6T 253PS Plug-in Hybrid 4WD MY25</t>
  </si>
  <si>
    <t>HYSA16CA65EXTA4 6</t>
  </si>
  <si>
    <t>Calligraphy 1.6T 253PS Plug-in Hybrid 4WD [6 Seats] MY25</t>
  </si>
  <si>
    <t>Premium 1.6T 253PS Plug-in Hybrid 4WD + SmartSense+ MY25</t>
  </si>
  <si>
    <t>Ultimate 1.6T 253PS Plug-in Hybrid 4WD [Forest Green Int] MY25</t>
  </si>
  <si>
    <t>Affinity Eligibility List</t>
  </si>
  <si>
    <t>Company</t>
  </si>
  <si>
    <t>Proof of Eligibility</t>
  </si>
  <si>
    <t>A01</t>
  </si>
  <si>
    <t>The Round Table,41 Club, Tangent, Ladies Circle</t>
  </si>
  <si>
    <t>Letter on headed paper from branch</t>
  </si>
  <si>
    <t>A02</t>
  </si>
  <si>
    <t>People Value .Net</t>
  </si>
  <si>
    <t>People Value voucher with staff ID number and Payslip</t>
  </si>
  <si>
    <t>A03</t>
  </si>
  <si>
    <t>Fraikin Ltd</t>
  </si>
  <si>
    <t>Copy of recent pay slip</t>
  </si>
  <si>
    <t>A04</t>
  </si>
  <si>
    <t>Blue Badge Scheme</t>
  </si>
  <si>
    <t xml:space="preserve">Copy of blue parking badge or copy of proof of lower/higher rate disability living allowance </t>
  </si>
  <si>
    <t>A05</t>
  </si>
  <si>
    <t>Driving Schools Programme</t>
  </si>
  <si>
    <t>Membership card for driving ins. Asscn.</t>
  </si>
  <si>
    <t>A06</t>
  </si>
  <si>
    <t>Maplin Electronics</t>
  </si>
  <si>
    <t>Copy of recent payslip</t>
  </si>
  <si>
    <t>A07</t>
  </si>
  <si>
    <t>Essex Police Sports Club</t>
  </si>
  <si>
    <t>Copy of warrant card or membership card (alongside a recently dated payslip/pension statement)</t>
  </si>
  <si>
    <t>A08</t>
  </si>
  <si>
    <t>Korean Residents Association</t>
  </si>
  <si>
    <t>Copy of Korean passport</t>
  </si>
  <si>
    <t>A09</t>
  </si>
  <si>
    <t>Metropolitan Police Trading Services</t>
  </si>
  <si>
    <t>Copy of warrant card or membership card</t>
  </si>
  <si>
    <t>A10</t>
  </si>
  <si>
    <t>ANM Group</t>
  </si>
  <si>
    <t>Copy of payslip</t>
  </si>
  <si>
    <t>A12</t>
  </si>
  <si>
    <t>Vantage Motor Group</t>
  </si>
  <si>
    <t>A13</t>
  </si>
  <si>
    <t>Nestle UK Ltd</t>
  </si>
  <si>
    <t>A14</t>
  </si>
  <si>
    <t>Babcock International</t>
  </si>
  <si>
    <t>Staff ID Card</t>
  </si>
  <si>
    <t>A15</t>
  </si>
  <si>
    <t>European Union Of Women (EUW)</t>
  </si>
  <si>
    <t>Membership card or note from branch</t>
  </si>
  <si>
    <t>A19</t>
  </si>
  <si>
    <t>Hyundai Construction</t>
  </si>
  <si>
    <t>Copy of recent pay slip or staff ID card</t>
  </si>
  <si>
    <t>A21</t>
  </si>
  <si>
    <t>Group 4 Securicor Plc</t>
  </si>
  <si>
    <t>Copy of staff ID card</t>
  </si>
  <si>
    <t>A22</t>
  </si>
  <si>
    <t>Leonardo Company</t>
  </si>
  <si>
    <t>A24</t>
  </si>
  <si>
    <t>Anglia Farmers Ltd</t>
  </si>
  <si>
    <t>Conf. of membership from main office</t>
  </si>
  <si>
    <t>A25</t>
  </si>
  <si>
    <t>Hyundai Suppliers in the UK</t>
  </si>
  <si>
    <t>Conf. of eligibility from HMUK</t>
  </si>
  <si>
    <t>A26</t>
  </si>
  <si>
    <t>Centrica Plc</t>
  </si>
  <si>
    <t>A27</t>
  </si>
  <si>
    <t>AFC Bournemouth</t>
  </si>
  <si>
    <t>Copy of season ticket or payslip for staff</t>
  </si>
  <si>
    <t>A29</t>
  </si>
  <si>
    <t>Registered Charities in UK</t>
  </si>
  <si>
    <t>Copy of payslip or membership card (minimum of 6 month membership required)</t>
  </si>
  <si>
    <t>A31</t>
  </si>
  <si>
    <t>Friendslife</t>
  </si>
  <si>
    <t>A32</t>
  </si>
  <si>
    <t>South Korean Companies based in UK</t>
  </si>
  <si>
    <t>A33</t>
  </si>
  <si>
    <t>Hyundai Dealer Staff</t>
  </si>
  <si>
    <t>Letter from DP or GM of dealership, and copy of payslip</t>
  </si>
  <si>
    <t>A34</t>
  </si>
  <si>
    <t>Marshall Holdings Ltd</t>
  </si>
  <si>
    <t>A37</t>
  </si>
  <si>
    <t>Newforge Cars</t>
  </si>
  <si>
    <t>Membership number via Newforge</t>
  </si>
  <si>
    <t>A39</t>
  </si>
  <si>
    <t>B&amp;Q Staff Members</t>
  </si>
  <si>
    <t>A40</t>
  </si>
  <si>
    <t>ARVAL (Employees)</t>
  </si>
  <si>
    <t>A42</t>
  </si>
  <si>
    <t>Vodafone plc</t>
  </si>
  <si>
    <t>A43</t>
  </si>
  <si>
    <t>St. Mellion Int. Hotels Group &amp; Country Club</t>
  </si>
  <si>
    <t>Copy of membership card or salary slip</t>
  </si>
  <si>
    <t>A44</t>
  </si>
  <si>
    <t>IBM UK Limited</t>
  </si>
  <si>
    <t>A45</t>
  </si>
  <si>
    <t>HMUK Employees</t>
  </si>
  <si>
    <t>Signed Confirmation Letter from HR</t>
  </si>
  <si>
    <t>A46</t>
  </si>
  <si>
    <t>City Electrical Factors Staff Affinity</t>
  </si>
  <si>
    <t>A47</t>
  </si>
  <si>
    <t>MichelinTyre Plc</t>
  </si>
  <si>
    <t>A48</t>
  </si>
  <si>
    <t>Plymouth Argyle FC</t>
  </si>
  <si>
    <t>A51</t>
  </si>
  <si>
    <t>Renishaws PLC</t>
  </si>
  <si>
    <t>A52</t>
  </si>
  <si>
    <t>Mobis Parts Europe (UK)</t>
  </si>
  <si>
    <t>Copy of staff ID card or salary slip</t>
  </si>
  <si>
    <t>A54</t>
  </si>
  <si>
    <t>Skanska</t>
  </si>
  <si>
    <t>A56</t>
  </si>
  <si>
    <t>4Networking</t>
  </si>
  <si>
    <t>4Networking membership badge</t>
  </si>
  <si>
    <t>A60</t>
  </si>
  <si>
    <t>Jeesal Group</t>
  </si>
  <si>
    <t>A63</t>
  </si>
  <si>
    <t>Premium Partners for School</t>
  </si>
  <si>
    <t>Copy of CSET (Castle School Education Trust) membership letter and payslip</t>
  </si>
  <si>
    <t>A64</t>
  </si>
  <si>
    <t>Royal College of General Practitioners (RCGP)</t>
  </si>
  <si>
    <t>ID and printout from RCGP Membership Directory</t>
  </si>
  <si>
    <t>A65</t>
  </si>
  <si>
    <t>Norwich City Football Club</t>
  </si>
  <si>
    <t>Season ticket at least 12 months membership</t>
  </si>
  <si>
    <t>A67</t>
  </si>
  <si>
    <t>Charles Hurst Business Solutions</t>
  </si>
  <si>
    <t>Copy of salary slip and letter from General Manager</t>
  </si>
  <si>
    <t>A68</t>
  </si>
  <si>
    <t>Hyundai Merchant Marine</t>
  </si>
  <si>
    <t>A70</t>
  </si>
  <si>
    <t>Prudential Fleet Management</t>
  </si>
  <si>
    <t>A71</t>
  </si>
  <si>
    <t>Marks &amp; Spencer</t>
  </si>
  <si>
    <t>A72</t>
  </si>
  <si>
    <t>Musgrave Budgens Londis</t>
  </si>
  <si>
    <t>A73</t>
  </si>
  <si>
    <t>Warrington Wolves</t>
  </si>
  <si>
    <t>Copy of salary slip or Season Ticket</t>
  </si>
  <si>
    <t>A78</t>
  </si>
  <si>
    <t xml:space="preserve">Taxi Scheme </t>
  </si>
  <si>
    <t>Copy of Taxi permit</t>
  </si>
  <si>
    <t>A79</t>
  </si>
  <si>
    <t>The Taxi Centre</t>
  </si>
  <si>
    <t>Copy of Taxi Permit</t>
  </si>
  <si>
    <t>A80</t>
  </si>
  <si>
    <t>Travis Perkins Trading Company</t>
  </si>
  <si>
    <t>A81</t>
  </si>
  <si>
    <t>The Professional Cricketers Association (PCA)</t>
  </si>
  <si>
    <t>Copy of membership card</t>
  </si>
  <si>
    <t>A92</t>
  </si>
  <si>
    <t>Royal Household</t>
  </si>
  <si>
    <t>Letter from Patricia Lloyd</t>
  </si>
  <si>
    <t>A94</t>
  </si>
  <si>
    <t>Kingspan Insulations Limited</t>
  </si>
  <si>
    <t>A96</t>
  </si>
  <si>
    <t>Quinn Group</t>
  </si>
  <si>
    <t>A97</t>
  </si>
  <si>
    <t>ULEZ Scrappage Scheme</t>
  </si>
  <si>
    <t>Copy of confirmation of eligibility for ULEZ Scrappage Scheme and Certificate of Destruction</t>
  </si>
  <si>
    <t>B01</t>
  </si>
  <si>
    <t>Rentokil Initial PLC</t>
  </si>
  <si>
    <t>B03</t>
  </si>
  <si>
    <t>Countrywide</t>
  </si>
  <si>
    <t>CW Account number or emplyee payroll number</t>
  </si>
  <si>
    <t>B05</t>
  </si>
  <si>
    <t>Bodycote Heat Treatments Ltd</t>
  </si>
  <si>
    <t>B06</t>
  </si>
  <si>
    <t>Phillips Electronic UK Ltd</t>
  </si>
  <si>
    <t>B07</t>
  </si>
  <si>
    <t>Aegon Group</t>
  </si>
  <si>
    <t>B08</t>
  </si>
  <si>
    <t>HL Hutchinson Limited</t>
  </si>
  <si>
    <t>B10</t>
  </si>
  <si>
    <t>Experian</t>
  </si>
  <si>
    <t>B11</t>
  </si>
  <si>
    <t>Norbrook Laboratories</t>
  </si>
  <si>
    <t>B12</t>
  </si>
  <si>
    <t>Shell International Limited</t>
  </si>
  <si>
    <t>B14</t>
  </si>
  <si>
    <t>British Midland Airways (bmi) (Including British Airways)</t>
  </si>
  <si>
    <t>B16</t>
  </si>
  <si>
    <t>Logica PLC (CGI)</t>
  </si>
  <si>
    <t>B17</t>
  </si>
  <si>
    <t>PHS Group PLC</t>
  </si>
  <si>
    <t>B20</t>
  </si>
  <si>
    <t>Saracens Rugby Club</t>
  </si>
  <si>
    <t>B21</t>
  </si>
  <si>
    <t>KPMG LLP</t>
  </si>
  <si>
    <t>B22</t>
  </si>
  <si>
    <t>B E Aerospace</t>
  </si>
  <si>
    <t>B23</t>
  </si>
  <si>
    <t>Northamptonshire Chamber of Commerce</t>
  </si>
  <si>
    <t>B25</t>
  </si>
  <si>
    <t>British Armed Forces, Police, Fire &amp; Rescue Service</t>
  </si>
  <si>
    <t>MOD certificate of eligibility or copy of payslip</t>
  </si>
  <si>
    <t>B26</t>
  </si>
  <si>
    <t>Citi Group</t>
  </si>
  <si>
    <t>B28</t>
  </si>
  <si>
    <t>Anglian Group Plc</t>
  </si>
  <si>
    <t>B29</t>
  </si>
  <si>
    <t>Wayside Group</t>
  </si>
  <si>
    <t>B30</t>
  </si>
  <si>
    <t>NHS Affinity - Staff and Pensions</t>
  </si>
  <si>
    <t>B31</t>
  </si>
  <si>
    <t>Coty Manufacturing UK Ltd</t>
  </si>
  <si>
    <t>B32</t>
  </si>
  <si>
    <t>Gurit (UK)Ltd</t>
  </si>
  <si>
    <t>B33</t>
  </si>
  <si>
    <t>Club AZ - Astra Zenica</t>
  </si>
  <si>
    <t>B34</t>
  </si>
  <si>
    <t>Lloyds Bank Group</t>
  </si>
  <si>
    <t>B38</t>
  </si>
  <si>
    <t>National Grid</t>
  </si>
  <si>
    <t>B39</t>
  </si>
  <si>
    <t>Mitsubishi Electric Europe B.V.</t>
  </si>
  <si>
    <t>B40</t>
  </si>
  <si>
    <t>Brake Brothers Ltd</t>
  </si>
  <si>
    <t>B42</t>
  </si>
  <si>
    <t>Flakt Woods</t>
  </si>
  <si>
    <t>B43</t>
  </si>
  <si>
    <t xml:space="preserve">WSP Group </t>
  </si>
  <si>
    <t>B44</t>
  </si>
  <si>
    <t>Voith Industrial Services</t>
  </si>
  <si>
    <t>B45</t>
  </si>
  <si>
    <t>Wolseley UK</t>
  </si>
  <si>
    <t>B46</t>
  </si>
  <si>
    <t>Rolls Royce Plc</t>
  </si>
  <si>
    <t>B47</t>
  </si>
  <si>
    <t>Pirelli Tyres</t>
  </si>
  <si>
    <t>B48</t>
  </si>
  <si>
    <t>Concentric Birmingham (was Haldex Concentric Pumps Ltd)</t>
  </si>
  <si>
    <t>B50</t>
  </si>
  <si>
    <t>Bangor Chamber of Commerce</t>
  </si>
  <si>
    <t>B51</t>
  </si>
  <si>
    <t>Thornton &amp; Ross Limited</t>
  </si>
  <si>
    <t>B52</t>
  </si>
  <si>
    <t>Rawle Gammon &amp; Baker Holdings Ltd</t>
  </si>
  <si>
    <t>B54</t>
  </si>
  <si>
    <t>Lloyds TSB CSMA</t>
  </si>
  <si>
    <t>B55</t>
  </si>
  <si>
    <t>The RSPB</t>
  </si>
  <si>
    <t>Copy of payslip - Employee only, not volunteer or member</t>
  </si>
  <si>
    <t>B57</t>
  </si>
  <si>
    <t>Morris Lubricants Ltd</t>
  </si>
  <si>
    <t>B58</t>
  </si>
  <si>
    <t>Associated British Ports</t>
  </si>
  <si>
    <t>B59</t>
  </si>
  <si>
    <t>The Referee's Assocation</t>
  </si>
  <si>
    <t>B60</t>
  </si>
  <si>
    <t>Lloyds TSB Car Select</t>
  </si>
  <si>
    <t>Letter of Eligibility from LloydsTSB/Car Select</t>
  </si>
  <si>
    <t>B61</t>
  </si>
  <si>
    <t>Caterpillar UK</t>
  </si>
  <si>
    <t>B63</t>
  </si>
  <si>
    <t>Henry Boot plc (Banner Plant)</t>
  </si>
  <si>
    <t xml:space="preserve">Copy of payslip for staff and a pension payslip for pensioners </t>
  </si>
  <si>
    <t>B65</t>
  </si>
  <si>
    <t>Ecclesiastical Insurance Office Plc</t>
  </si>
  <si>
    <t>B68</t>
  </si>
  <si>
    <t>Sound Leisure</t>
  </si>
  <si>
    <t>B69</t>
  </si>
  <si>
    <t>Circle Anglia</t>
  </si>
  <si>
    <t>B70</t>
  </si>
  <si>
    <t>Bernard Matthews Ltd</t>
  </si>
  <si>
    <t>B71</t>
  </si>
  <si>
    <t>High Wycombe &amp; Marlow Rugby Clubs</t>
  </si>
  <si>
    <t>B74</t>
  </si>
  <si>
    <t>Tai Tarian</t>
  </si>
  <si>
    <t>B75</t>
  </si>
  <si>
    <t>Admiral Insurance Group Plc</t>
  </si>
  <si>
    <t>Copy of staff passcard</t>
  </si>
  <si>
    <t>B76</t>
  </si>
  <si>
    <t>BAE Systems Operations Ltd</t>
  </si>
  <si>
    <t>B77</t>
  </si>
  <si>
    <t>Frank Roberts and Sons Ltd</t>
  </si>
  <si>
    <t>B80</t>
  </si>
  <si>
    <t>Public Sector - Local Authorities Affinity</t>
  </si>
  <si>
    <t>B81</t>
  </si>
  <si>
    <t>Listers Group Limited</t>
  </si>
  <si>
    <t>B82</t>
  </si>
  <si>
    <t>Enterprise Plc</t>
  </si>
  <si>
    <t>B84</t>
  </si>
  <si>
    <t>IKEA</t>
  </si>
  <si>
    <t>B86</t>
  </si>
  <si>
    <t>Black &amp; Veatch Ltd</t>
  </si>
  <si>
    <t>B87</t>
  </si>
  <si>
    <t>Innserve Ltd</t>
  </si>
  <si>
    <t>B88</t>
  </si>
  <si>
    <t>Shoe Zone Ltd</t>
  </si>
  <si>
    <t>B90</t>
  </si>
  <si>
    <t>Walter Watson</t>
  </si>
  <si>
    <t>B91</t>
  </si>
  <si>
    <t>Johnsons Cars Limited</t>
  </si>
  <si>
    <t>B92</t>
  </si>
  <si>
    <t>Balcas Limited</t>
  </si>
  <si>
    <t>B94</t>
  </si>
  <si>
    <t>Jelson Holdings Ltd</t>
  </si>
  <si>
    <t>B97</t>
  </si>
  <si>
    <t>Atradius Credit Insurance</t>
  </si>
  <si>
    <t>E01</t>
  </si>
  <si>
    <t xml:space="preserve">The Mid-Counties Co-operative </t>
  </si>
  <si>
    <t>E04</t>
  </si>
  <si>
    <t>Club Marketing Services Ltd</t>
  </si>
  <si>
    <t>Club Marketing Services Ltd 3Decora Blinds</t>
  </si>
  <si>
    <t>Club Marketing Services Ltd Allstate NI</t>
  </si>
  <si>
    <t>Club Marketing Services Ltd ALMAC</t>
  </si>
  <si>
    <t>Club Marketing Services Ltd BE Aerospace</t>
  </si>
  <si>
    <t>Club Marketing Services Ltd Belfast International Airport</t>
  </si>
  <si>
    <t>Club Marketing Services Ltd Bombardier</t>
  </si>
  <si>
    <t>Club Marketing Services Ltd CAPITA</t>
  </si>
  <si>
    <t>Club Marketing Services Ltd Henderson Group</t>
  </si>
  <si>
    <t xml:space="preserve">Club Marketing Services Ltd INTO NI </t>
  </si>
  <si>
    <t>Club Marketing Services Ltd Nacco Materials Handling</t>
  </si>
  <si>
    <t xml:space="preserve">Club Marketing Services Ltd NI Civil Service Sports Association </t>
  </si>
  <si>
    <t>Club Marketing Services Ltd NIGAG</t>
  </si>
  <si>
    <t>Club Marketing Services Ltd NIPSA</t>
  </si>
  <si>
    <t>Club Marketing Services Ltd Northern Bank</t>
  </si>
  <si>
    <t>Club Marketing Services Ltd Queen’s University Belfast</t>
  </si>
  <si>
    <t>Club Marketing Services Ltd Staff Association (NHS staff)</t>
  </si>
  <si>
    <t>Club Marketing Services Ltd Ulster Farmers’ Union</t>
  </si>
  <si>
    <t>Club Marketing Services Ltd Ulster Teachers Union</t>
  </si>
  <si>
    <t>E05</t>
  </si>
  <si>
    <t>BNI Networking Group</t>
  </si>
  <si>
    <t xml:space="preserve">Letter from Regional/Chapter Director </t>
  </si>
  <si>
    <t>E06</t>
  </si>
  <si>
    <t xml:space="preserve">Rotary International </t>
  </si>
  <si>
    <t>Letter from Regional Chairperson/Proof of Membership</t>
  </si>
  <si>
    <t>E07</t>
  </si>
  <si>
    <t>The Caravan and Motorhome Club</t>
  </si>
  <si>
    <t>Copy of membership card (minimum of 6 months membership required)</t>
  </si>
  <si>
    <t>E09</t>
  </si>
  <si>
    <t>BNI Southeast</t>
  </si>
  <si>
    <t>E10</t>
  </si>
  <si>
    <t>Goodrich Actuation Controls</t>
  </si>
  <si>
    <t>E13</t>
  </si>
  <si>
    <t>Airbus UK ltd</t>
  </si>
  <si>
    <t>E14</t>
  </si>
  <si>
    <t>Northampton Music &amp; Performing Arts Trust</t>
  </si>
  <si>
    <t>E15</t>
  </si>
  <si>
    <t>Brewin Dolphin Ltd</t>
  </si>
  <si>
    <t>E16</t>
  </si>
  <si>
    <t>The Manchester Airport Group Plc</t>
  </si>
  <si>
    <t>E17</t>
  </si>
  <si>
    <t>Drayton Manor Theme Park Ltd</t>
  </si>
  <si>
    <t>E18</t>
  </si>
  <si>
    <t>Everything Everywhere Limited</t>
  </si>
  <si>
    <t>E21</t>
  </si>
  <si>
    <t>Cat Protection League</t>
  </si>
  <si>
    <t>Copy of payslip - Employee only, not volunteer</t>
  </si>
  <si>
    <t>E22</t>
  </si>
  <si>
    <t>Northampton Saints Rugby Club</t>
  </si>
  <si>
    <t>Copy of recent payslip or membership/season ticket</t>
  </si>
  <si>
    <t>E23</t>
  </si>
  <si>
    <t>Halfords Group</t>
  </si>
  <si>
    <t>E24</t>
  </si>
  <si>
    <t>Ciena Corporation Ltd</t>
  </si>
  <si>
    <t>E27</t>
  </si>
  <si>
    <t>ASDA</t>
  </si>
  <si>
    <t>E29</t>
  </si>
  <si>
    <t>Jones Lang Lasalle</t>
  </si>
  <si>
    <t>Staff Card</t>
  </si>
  <si>
    <t>E33</t>
  </si>
  <si>
    <t>Alina Homecare</t>
  </si>
  <si>
    <t>E35</t>
  </si>
  <si>
    <t xml:space="preserve">Arqiva </t>
  </si>
  <si>
    <t>E38</t>
  </si>
  <si>
    <t>Flagship Housing Group</t>
  </si>
  <si>
    <t>E40</t>
  </si>
  <si>
    <t>Bond Dickinson LLP</t>
  </si>
  <si>
    <t>E41</t>
  </si>
  <si>
    <t>NFU Mutal Ltd</t>
  </si>
  <si>
    <t>Letter on headed paper confirming employment</t>
  </si>
  <si>
    <t>E43</t>
  </si>
  <si>
    <t>United Utilities Group PLC</t>
  </si>
  <si>
    <t>E45</t>
  </si>
  <si>
    <t>Avanti Gas Ltd</t>
  </si>
  <si>
    <t>E46</t>
  </si>
  <si>
    <t>AA</t>
  </si>
  <si>
    <t>E48</t>
  </si>
  <si>
    <t xml:space="preserve">Schools, Universities &amp; Academies </t>
  </si>
  <si>
    <t>E49</t>
  </si>
  <si>
    <t>The Education Fellowship</t>
  </si>
  <si>
    <t>E52</t>
  </si>
  <si>
    <t>Bluewater</t>
  </si>
  <si>
    <t>E54</t>
  </si>
  <si>
    <t>Lagan Construction Group</t>
  </si>
  <si>
    <t>E55</t>
  </si>
  <si>
    <t>Panasonic Manufacturing (UK) Ltd</t>
  </si>
  <si>
    <t>E57</t>
  </si>
  <si>
    <t>Essex Ford Employee Scheme</t>
  </si>
  <si>
    <t>E58</t>
  </si>
  <si>
    <t>Flybe Group PLC</t>
  </si>
  <si>
    <t>E61</t>
  </si>
  <si>
    <t>National Crime Officers Association (NCOA)</t>
  </si>
  <si>
    <t>E62</t>
  </si>
  <si>
    <t xml:space="preserve">Cheshire Data Systems Ltd (CDL) </t>
  </si>
  <si>
    <t>E64</t>
  </si>
  <si>
    <t>Irwin's Bakery</t>
  </si>
  <si>
    <t>E65</t>
  </si>
  <si>
    <t>Youngs Seafood Ltd</t>
  </si>
  <si>
    <t>E66</t>
  </si>
  <si>
    <t>Saga Plc</t>
  </si>
  <si>
    <t>E67</t>
  </si>
  <si>
    <t xml:space="preserve">Marstons Brewery </t>
  </si>
  <si>
    <t>E70</t>
  </si>
  <si>
    <t>Markerstudy Group</t>
  </si>
  <si>
    <t>E71</t>
  </si>
  <si>
    <t>Ladbrokes PLC</t>
  </si>
  <si>
    <t>E72</t>
  </si>
  <si>
    <t>Bourne Leisure Limited</t>
  </si>
  <si>
    <t>E75</t>
  </si>
  <si>
    <t>Exeter Chamber of Commerce and Industry Ltd</t>
  </si>
  <si>
    <t>Copy of payslip / Membership letter</t>
  </si>
  <si>
    <t>E77</t>
  </si>
  <si>
    <t>Tulip Ltd</t>
  </si>
  <si>
    <t>E81</t>
  </si>
  <si>
    <t>T &amp; L Sugars Ltd</t>
  </si>
  <si>
    <t>E83</t>
  </si>
  <si>
    <t>Stannah</t>
  </si>
  <si>
    <t>E84</t>
  </si>
  <si>
    <t>Evans Halshaw</t>
  </si>
  <si>
    <t>E85</t>
  </si>
  <si>
    <t>BCA (British Car Auctions)</t>
  </si>
  <si>
    <t>E86</t>
  </si>
  <si>
    <t>Acredula Group Ltd</t>
  </si>
  <si>
    <t>E87</t>
  </si>
  <si>
    <t xml:space="preserve">Herefordshire &amp; Worcestershire Chamber of Commerce </t>
  </si>
  <si>
    <t>E88</t>
  </si>
  <si>
    <t>Securitas UK</t>
  </si>
  <si>
    <t>E92</t>
  </si>
  <si>
    <t>Healthcare at Home</t>
  </si>
  <si>
    <t>E93</t>
  </si>
  <si>
    <t>BASC</t>
  </si>
  <si>
    <t>E94</t>
  </si>
  <si>
    <t>Avis Budget Group</t>
  </si>
  <si>
    <t>E95</t>
  </si>
  <si>
    <t>Westfield - Stratford</t>
  </si>
  <si>
    <t>Copy of payslip &amp; Affinities form</t>
  </si>
  <si>
    <t>E96</t>
  </si>
  <si>
    <t>Legal &amp; General</t>
  </si>
  <si>
    <t>E97</t>
  </si>
  <si>
    <t>Xerxes Management Services</t>
  </si>
  <si>
    <t>Copy of Letter or email to employee</t>
  </si>
  <si>
    <t>E98</t>
  </si>
  <si>
    <t>Mole Valley Farmers Ltd</t>
  </si>
  <si>
    <t>E99</t>
  </si>
  <si>
    <t>EasyJet Airline Company Limited</t>
  </si>
  <si>
    <t>F01</t>
  </si>
  <si>
    <t>Princess Yachts International</t>
  </si>
  <si>
    <t>F02</t>
  </si>
  <si>
    <t>Magnox Limited</t>
  </si>
  <si>
    <t>F03</t>
  </si>
  <si>
    <t>CDK Global</t>
  </si>
  <si>
    <t>F04</t>
  </si>
  <si>
    <t>Saltburn by the Sea Golf Club</t>
  </si>
  <si>
    <t>F05</t>
  </si>
  <si>
    <t>Greater Manchester Chamber of Commerce</t>
  </si>
  <si>
    <t>F06</t>
  </si>
  <si>
    <t>Seaford Chamber of Commerce</t>
  </si>
  <si>
    <t>F07</t>
  </si>
  <si>
    <t>Hatfields</t>
  </si>
  <si>
    <t>F08</t>
  </si>
  <si>
    <t>Cloudcall Group</t>
  </si>
  <si>
    <t>F09</t>
  </si>
  <si>
    <t>Worcester Carsales Ltd</t>
  </si>
  <si>
    <t>F10</t>
  </si>
  <si>
    <t>RSSB (Rail Safety &amp; Standards Board)</t>
  </si>
  <si>
    <t>F11</t>
  </si>
  <si>
    <t>S.A. Brains Ltd</t>
  </si>
  <si>
    <t>F12</t>
  </si>
  <si>
    <t>Carestream Health UK Ltd</t>
  </si>
  <si>
    <t>F13</t>
  </si>
  <si>
    <t>Churchill Contract Services Ltd</t>
  </si>
  <si>
    <t>F14</t>
  </si>
  <si>
    <t>TATA Consulting Services</t>
  </si>
  <si>
    <t xml:space="preserve">For queries relating to Affinity claims/payments e-mail SalesAdmin@hyundai.co.uk or for more information on the scheme e-mail Affinity@Hyundai.co.uk </t>
  </si>
  <si>
    <t>GQS6K2615GG0DY</t>
  </si>
  <si>
    <t>GQS6K2615GG0E0</t>
  </si>
  <si>
    <t>GQS6K261LGG0E0</t>
  </si>
  <si>
    <t>GQS6K3615GG0E0</t>
  </si>
  <si>
    <t>GQS6K361LGG0E0</t>
  </si>
  <si>
    <t>GQS6K2615HH514</t>
  </si>
  <si>
    <t>GQS6K261LHH514</t>
  </si>
  <si>
    <t>GQS6K3615HH514</t>
  </si>
  <si>
    <t>GQS6K361LHH514</t>
  </si>
  <si>
    <t>GQS6K2G15MM140</t>
  </si>
  <si>
    <t>GQS6K2G15MM182</t>
  </si>
  <si>
    <t>GQS6K2G15MM181</t>
  </si>
  <si>
    <t>GQS6K2G15MM180</t>
  </si>
  <si>
    <t>SWS6K5G17GG12Y</t>
  </si>
  <si>
    <t>S0S6L5G1MGG0KG</t>
  </si>
  <si>
    <t>S0S6L5G17GG0XU</t>
  </si>
  <si>
    <t>S0S6L5G1MGG0XU</t>
  </si>
  <si>
    <t>S0T1L5G17GG0XW</t>
  </si>
  <si>
    <t>S0T1L5G1MGG0XW</t>
  </si>
  <si>
    <t>J9W5K5G17GG0PX</t>
  </si>
  <si>
    <t>J9W5K5G17GG0PZ</t>
  </si>
  <si>
    <t>J9W5K5G17DD0F0</t>
  </si>
  <si>
    <t>J9W5K5G17HH09W</t>
  </si>
  <si>
    <t>J9W5K5G17GG0PY</t>
  </si>
  <si>
    <t>J9W5K5G17GG2MS</t>
  </si>
  <si>
    <t>J9W5K5G17GG2MU</t>
  </si>
  <si>
    <t>J9W5K5G17DD0OB</t>
  </si>
  <si>
    <t>J9W5K5G17HH0JI</t>
  </si>
  <si>
    <t>J9W5K5G17GG2MT</t>
  </si>
  <si>
    <t>I3W5L5G1MGG045</t>
  </si>
  <si>
    <t>I3W5L5G1MGG331</t>
  </si>
  <si>
    <t>CZW5K6A1TEV1GG06W</t>
  </si>
  <si>
    <t>CZW5K6A1TEV1DD409</t>
  </si>
  <si>
    <t>CZW5K6A1TEV1HH525</t>
  </si>
  <si>
    <t>CZW5K6A1TEV1GG0OK</t>
  </si>
  <si>
    <t>CZW5K6A1TEV1DD547</t>
  </si>
  <si>
    <t>CZW5K6A1TEV1HH611</t>
  </si>
  <si>
    <t>GKW5ZGZ7ZGG02V</t>
  </si>
  <si>
    <t>GKW5ZGZ7ZGG02W</t>
  </si>
  <si>
    <t>GKW5ZGZ7ZDD905</t>
  </si>
  <si>
    <t>GKW5ZGZ7ZHH405</t>
  </si>
  <si>
    <t>GKW5ZGZ7ZGG02Y</t>
  </si>
  <si>
    <t>GKW5ZGZ7ZGG02X</t>
  </si>
  <si>
    <t>GKW5ZGZ7ZDD907</t>
  </si>
  <si>
    <t>GKW5ZGZ7ZHH406</t>
  </si>
  <si>
    <t>GKW5ZGZ7ZGG04X</t>
  </si>
  <si>
    <t>GKW5ZGZ7ZGG04Z</t>
  </si>
  <si>
    <t>GKW5ZGZ7ZDD04M</t>
  </si>
  <si>
    <t>GKW5ZGZ7ZHH418</t>
  </si>
  <si>
    <t>GKW5ZGZ7ZGG04Y</t>
  </si>
  <si>
    <t>GKW5ZGZ7ZGG05A</t>
  </si>
  <si>
    <t>GKW5ZGZ7ZDD04N</t>
  </si>
  <si>
    <t>GKW5ZGZ7ZHH419</t>
  </si>
  <si>
    <t>GTW5D5G17KK0QE</t>
  </si>
  <si>
    <t>GTW5D5G17KK0QF</t>
  </si>
  <si>
    <t>GTW5D5G17KK0QG</t>
  </si>
  <si>
    <t>GTW5D5G17GG0IJ</t>
  </si>
  <si>
    <t>GTW5D5G1UKK14D</t>
  </si>
  <si>
    <t>GTW5D5G1XHH10M</t>
  </si>
  <si>
    <t>GTW5D5G17BB260</t>
  </si>
  <si>
    <t>GTW5D5G17BB259</t>
  </si>
  <si>
    <t>GTW5D5G17BB261</t>
  </si>
  <si>
    <t>GTW5D5G1UBB268</t>
  </si>
  <si>
    <t>GTW5D5G1UBB267</t>
  </si>
  <si>
    <t>GTW5D5G1UBB269</t>
  </si>
  <si>
    <t>GTW5D5G1XCC527</t>
  </si>
  <si>
    <t>GTW5D5G17BB581</t>
  </si>
  <si>
    <t>JFW5D5G1FEV1GG166</t>
  </si>
  <si>
    <t>JFW5D5G1FEV1BB050</t>
  </si>
  <si>
    <t>JFW5D5G1FEV1BB049</t>
  </si>
  <si>
    <t>JFW5D5G1FEV1BB048</t>
  </si>
  <si>
    <t>JFW5D5G1FEV1KK484</t>
  </si>
  <si>
    <t>JFW5D5G1FEV1GG167</t>
  </si>
  <si>
    <t>JFW5D5G1FEV1GG280</t>
  </si>
  <si>
    <t>JFW5D5G1FEV1HH392</t>
  </si>
  <si>
    <t>JFW5D5G1GEV2RR057</t>
  </si>
  <si>
    <t>JFW5D5G1GEV2RR059</t>
  </si>
  <si>
    <t>JFW5D5G1GEV2XX194</t>
  </si>
  <si>
    <t>JFW5D5G1GEV2YY129</t>
  </si>
  <si>
    <t>GIW5ZHZ7ZGG284</t>
  </si>
  <si>
    <t>GIW5YCZ7ZGG0HB</t>
  </si>
  <si>
    <t>GIW5YCZ7ZHH0GZ</t>
  </si>
  <si>
    <t>GIW5ZHZ7ZHH0H4</t>
  </si>
  <si>
    <t>GIW5ZHZ7ZHH0GY</t>
  </si>
  <si>
    <t>GIW5YCZ7ZHH0H0</t>
  </si>
  <si>
    <t>GIW5YCZ7ZHH0H2</t>
  </si>
  <si>
    <t>GIW5YCZ7ZHH0H1</t>
  </si>
  <si>
    <t>GIW5ZHZ7ZHH0H0</t>
  </si>
  <si>
    <t>GIW5ZHZ7ZDD697</t>
  </si>
  <si>
    <t>G2S6K6A1TEV1DD660</t>
  </si>
  <si>
    <t>G2S6K6A1TEV1GG00W</t>
  </si>
  <si>
    <t>G2S6K6A1TEV1GGBGX</t>
  </si>
  <si>
    <t>G2S6K6A1TEV2CC699</t>
  </si>
  <si>
    <t>G2S6K6A1TEV2CC700</t>
  </si>
  <si>
    <t>G7S6ZCZ7ZGG00U</t>
  </si>
  <si>
    <t>G7S6ZCZ7ZGG00V</t>
  </si>
  <si>
    <t>G7S6ZCZ7ZGG00W</t>
  </si>
  <si>
    <t>Basic Retail Price £</t>
  </si>
  <si>
    <t>Affinity Processing Fee</t>
  </si>
  <si>
    <t>G4S6K8G17GG6JV</t>
  </si>
  <si>
    <t>G4S6K8G1UGG6JV</t>
  </si>
  <si>
    <t>G4S6K8G17GG6KG</t>
  </si>
  <si>
    <t>G4S6K8G1UGG6KK</t>
  </si>
  <si>
    <t>G4S6K8G17BB866</t>
  </si>
  <si>
    <t>G4S6K8G1UBB867</t>
  </si>
  <si>
    <t>G4S6K8G17BB870</t>
  </si>
  <si>
    <t>G4S6K8G1UBB871</t>
  </si>
  <si>
    <t>G4W5K8G17GG6KM</t>
  </si>
  <si>
    <t>G4W5K8G1UGG6KM</t>
  </si>
  <si>
    <t>G4W5K8G17GG6KN</t>
  </si>
  <si>
    <t>G4W5K8G1UGG6KQ</t>
  </si>
  <si>
    <t>INSTER 02 49kWh +Two Tone Roof MY25 (stock only)</t>
  </si>
  <si>
    <t>INSTER 02 49kWh +Tech Pack +Two Tone Roof MY25 (stock only)</t>
  </si>
  <si>
    <t>INSTER 02 49kWh +Two Tone Roof MY26  (stock only)</t>
  </si>
  <si>
    <t>INSTER 02 49kWh +Tech Pack +Two Tone Roof MY26  (stock only)</t>
  </si>
  <si>
    <t>1.0T Ultimate 120PS 6MT +Digital Key MY24 (DISCONTINUED)</t>
  </si>
  <si>
    <t>1.6T Ultimate 198PS 6MT +Digital Key MY24 (DISCONTINUED)</t>
  </si>
  <si>
    <t>KONA - MY25 with Options (stock only)</t>
  </si>
  <si>
    <t xml:space="preserve">1.6T Ultimate 138PS 6MT +Digital Key MY25 </t>
  </si>
  <si>
    <t xml:space="preserve">1.0T Ultimate 100PS 6MT +Digital Key MY25 </t>
  </si>
  <si>
    <t>KONA Hybrid - MY24 (stock only)</t>
  </si>
  <si>
    <t>KONA Hybrid - MY24 (With Options) (stock only)</t>
  </si>
  <si>
    <t>KONA Hybrid - MY25 (stock only)</t>
  </si>
  <si>
    <t>KONA Hybrid - MY25 with Options (stock only)</t>
  </si>
  <si>
    <t>KONA Hybrid - MY25.1 (stock only)</t>
  </si>
  <si>
    <t>FSC CHANGE ONLY NO PRODUCT OR PRICE CHANGE</t>
  </si>
  <si>
    <t>1YW5K9A1TEV1GG1NX</t>
  </si>
  <si>
    <t>1YW5K9A1TEV1BB306</t>
  </si>
  <si>
    <t>1YW5K9A1TEV1CC324</t>
  </si>
  <si>
    <t>1YW5K9A1TEV1HH08Z</t>
  </si>
  <si>
    <t>1YW5K9A1TEV1BB307</t>
  </si>
  <si>
    <t>1YW5K9A1TEV1CC293</t>
  </si>
  <si>
    <t>1YW5K9A1TEV1HH996</t>
  </si>
  <si>
    <t>KONA Hybrid - MY26</t>
  </si>
  <si>
    <t>1YW5K9A1TEV1GG1OH</t>
  </si>
  <si>
    <t>HYKN16AD65HHIA  2</t>
  </si>
  <si>
    <t>1.6 Hybrid 138PS Advance 6DCT MY26</t>
  </si>
  <si>
    <t>1YW5K9A1TEV1BB315</t>
  </si>
  <si>
    <t>HYKN16NL65HHIA  2</t>
  </si>
  <si>
    <t>1.6 Hybrid 138PS N Line 6DCT MY26</t>
  </si>
  <si>
    <t>1YW5K9A1TEV1CC416</t>
  </si>
  <si>
    <t>HYKN16NS65HHIA  2</t>
  </si>
  <si>
    <t>1.6 Hybrid 138PS N Line S 6DCT MY26</t>
  </si>
  <si>
    <t>1YW5K9A1TEV1HH09F</t>
  </si>
  <si>
    <t>HYKN16UL65HHIA  2</t>
  </si>
  <si>
    <t>1.6 Hybrid 138PS Ultimate 6DCT MY26</t>
  </si>
  <si>
    <t>KONA Hybrid - MY26 with Options (sold orders to 12 August +stock or pipeline only)</t>
  </si>
  <si>
    <t>1YW5K9A1TEV1BB316</t>
  </si>
  <si>
    <t>1.6 Hybrid 138PS N Line 6DCT +2TR MY26</t>
  </si>
  <si>
    <t>1YW5K9A1TEV1CC417</t>
  </si>
  <si>
    <t>1.6 Hybrid 138PS N Line S 6DCT +2TR MY26</t>
  </si>
  <si>
    <t>1YW5K9A1TEV1CC406</t>
  </si>
  <si>
    <t>HYKN16NSL5HHIA  2</t>
  </si>
  <si>
    <t>1.6 Hybrid 138PS N Line S 6DCT +Lux Pack MY26</t>
  </si>
  <si>
    <t>1YW5K9A1TEV1CC410</t>
  </si>
  <si>
    <t>1.6 Hybrid 138PS N Line S 6DCT +2TR +Lux Pack MY26</t>
  </si>
  <si>
    <t>1YW5K9A1TEV1HH08Y</t>
  </si>
  <si>
    <t>HYKN16U6L5HHIA  2</t>
  </si>
  <si>
    <t>1.6 Hybrid 138PS Ultimate 6DCT +Lux Pack MY26</t>
  </si>
  <si>
    <t xml:space="preserve">7FW5ZHZ7ZGG106 </t>
  </si>
  <si>
    <t>7FW5ZHZ7ZGG788</t>
  </si>
  <si>
    <t>7FW5ZHZ7ZGG107</t>
  </si>
  <si>
    <t>7FW5ZHZ7ZGG789</t>
  </si>
  <si>
    <t>7FW5ZHZ7ZHH694</t>
  </si>
  <si>
    <t>7FW5ZHZ7ZGG202</t>
  </si>
  <si>
    <t>7FW5ZHZ7ZGG790</t>
  </si>
  <si>
    <t>7FW5ZHZ7ZGG203</t>
  </si>
  <si>
    <t>7FW5ZHZ7ZGG791</t>
  </si>
  <si>
    <t>7FW5ZHZ7ZHH127</t>
  </si>
  <si>
    <t>7FW5ZHZ7ZHH693</t>
  </si>
  <si>
    <t>7FW5ZHZ7ZHH138</t>
  </si>
  <si>
    <t>7FW5ZHZ7ZHH697</t>
  </si>
  <si>
    <t>7FW5ZHZ7ZHH134</t>
  </si>
  <si>
    <t>7FW5ZHZ7ZHH695</t>
  </si>
  <si>
    <t xml:space="preserve">7FW5ZHZ7ZHH139 </t>
  </si>
  <si>
    <t>7FW5ZHZ7ZHH698</t>
  </si>
  <si>
    <t>7FW5ZHZ7ZHH141</t>
  </si>
  <si>
    <t>7FW5ZHZ7ZHH700</t>
  </si>
  <si>
    <t>7FW5ZHZ7ZHH135</t>
  </si>
  <si>
    <t>7FW5ZHZ7ZHH696</t>
  </si>
  <si>
    <t>7FW5ZHZ7ZHH140</t>
  </si>
  <si>
    <t>7FW5ZHZ7ZHH699</t>
  </si>
  <si>
    <t>KONA Electric - MY25 (stock only)</t>
  </si>
  <si>
    <t>7FW5ZHZ7ZBB190</t>
  </si>
  <si>
    <t>KONA Electric - MY25 with Options (stock only)</t>
  </si>
  <si>
    <t>7FW5ZHZ7ZBB191</t>
  </si>
  <si>
    <t>N Line 65kWh +2TR MY26 (stock only)</t>
  </si>
  <si>
    <t>N line S 65kWh +2TR MY26 (stock only)</t>
  </si>
  <si>
    <t>N Line S 65kWh +Lux Pack  MY26 (stock only)</t>
  </si>
  <si>
    <t>Ultimate 65kWh +Lux Pack MY26 (stock only)</t>
  </si>
  <si>
    <t>N Line S 65kWh +Lux Pack +2TR MY26 (stock only)</t>
  </si>
  <si>
    <t>Ultimate 65kWh +17" alloys MY26 (stock only)</t>
  </si>
  <si>
    <t>Ultimate 65kWh +Leather MY26 (stock only)</t>
  </si>
  <si>
    <t>Ultimate 65kWh +Leather +17" alloys MY26 (stock only)</t>
  </si>
  <si>
    <t>Ultimate 65kWh +Lux pack +17" alloys MY26 (stock only)</t>
  </si>
  <si>
    <t>Ultimate 65kWh +Lux Pack +Leather MY26 (stock only)</t>
  </si>
  <si>
    <t>Ultimate 65kWh +Lux Pack +Leather +17" alloys MY26 (stock only)</t>
  </si>
  <si>
    <t>TUCSON - MY26</t>
  </si>
  <si>
    <t>GTW5D5G17GG23U</t>
  </si>
  <si>
    <t>HYTU165AD5EPTM  5</t>
  </si>
  <si>
    <t>Advance 1.6T 150PS 6MT MY26</t>
  </si>
  <si>
    <t>GTW5D5G1UGG23V</t>
  </si>
  <si>
    <t>HYTU165AD5EPTA  5</t>
  </si>
  <si>
    <t>Advance 1.6T 150PS  7DCT MY26</t>
  </si>
  <si>
    <t>GTW5D5G17KK2P6</t>
  </si>
  <si>
    <t>HYTU165PR5EPTM  5</t>
  </si>
  <si>
    <t>Premium 1.6T 150PS 6MT MY26</t>
  </si>
  <si>
    <t>GTW5D5G1UKK2P7</t>
  </si>
  <si>
    <t>HYTU165PR5EPTA  5</t>
  </si>
  <si>
    <t>Premium 1.6T 150PS  7DCT MY26</t>
  </si>
  <si>
    <t>GTW5D5G17BB08Y</t>
  </si>
  <si>
    <t>HYTU165NL5EPTM  5</t>
  </si>
  <si>
    <t>N Line 1.6T 150PS 6MT MY26</t>
  </si>
  <si>
    <t>GTW5D5G1UBB08Z</t>
  </si>
  <si>
    <t>HYTU165NL5EPTA  5</t>
  </si>
  <si>
    <t>N Line 1.6T 150PS  7DCT MY26</t>
  </si>
  <si>
    <t>GTW5D5G17CC0GC</t>
  </si>
  <si>
    <t>HYTU165NS5EPTM  5</t>
  </si>
  <si>
    <t>N Line S 1.6T 150PS 6MT MY26</t>
  </si>
  <si>
    <t>GTW5D5G1UCC0GD</t>
  </si>
  <si>
    <t>HYTU165NS5EPTA  5</t>
  </si>
  <si>
    <t>N Line S 1.6T 150PS  7DCT MY26</t>
  </si>
  <si>
    <t>GTW5D5G17HH2FZ</t>
  </si>
  <si>
    <t>HYTU165UL5EPTM  5</t>
  </si>
  <si>
    <t>Ultimate 1.6T 150PS 6MT MY26</t>
  </si>
  <si>
    <t>GTW5D5G1UHH2G0</t>
  </si>
  <si>
    <t>HYTU165UL5EPTA  5</t>
  </si>
  <si>
    <t>Ultimate 1.6T 150PS  7DCT MY26</t>
  </si>
  <si>
    <t>TUCSON - MY25</t>
  </si>
  <si>
    <t>GTW5D5G17GG1ZV</t>
  </si>
  <si>
    <t>GTW5D5G1UGG1ZW</t>
  </si>
  <si>
    <t>GTW5D5G17KK2OJ</t>
  </si>
  <si>
    <t>GTW5D5G1UKK2NH</t>
  </si>
  <si>
    <t>GTW5D5G17BB08U</t>
  </si>
  <si>
    <t>GTW5D5G1UBB07U</t>
  </si>
  <si>
    <t>GTW5D5G17CC0G3</t>
  </si>
  <si>
    <t>GTW5D5G1UCC0EM</t>
  </si>
  <si>
    <t>GTW5D5G1XCC0EM</t>
  </si>
  <si>
    <t>GTW5D5G17HH2FM</t>
  </si>
  <si>
    <t>GTW5D5G1UHH2DB</t>
  </si>
  <si>
    <t>GTW5D5G1XHH2DB</t>
  </si>
  <si>
    <t>TUCSON - MY25 with Options</t>
  </si>
  <si>
    <t>GTW5D5G17K2OK</t>
  </si>
  <si>
    <t>GTW5D5G17BB08V</t>
  </si>
  <si>
    <t>GTW5D5G1UKK2NI</t>
  </si>
  <si>
    <t>GTW5D5G1UBB07V</t>
  </si>
  <si>
    <t>TUCSON Hybrid - MY25</t>
  </si>
  <si>
    <t>JFW5D5G1FEV1GG571</t>
  </si>
  <si>
    <t>JFW5D5G1FEV1KK06I</t>
  </si>
  <si>
    <t>JFW5D5G1FEV1BB301</t>
  </si>
  <si>
    <t>JFW5D5G1FEV1CC357</t>
  </si>
  <si>
    <t>JFW5D5G1GEV1CC357</t>
  </si>
  <si>
    <t>JFW5D5G1FEV1HH03O</t>
  </si>
  <si>
    <t>JFW5D5G1GEV1HH03O</t>
  </si>
  <si>
    <t>TUCSON Hybrid - MY25 With Options</t>
  </si>
  <si>
    <t>JFW5D5G1FEV1KK06J</t>
  </si>
  <si>
    <t>JFW5D5G1FEV1BB302</t>
  </si>
  <si>
    <t>JFW5D5G1FEV1CC358</t>
  </si>
  <si>
    <t>JFW5D5G1GEV1CC358</t>
  </si>
  <si>
    <t>JFW5D5G1FEV1HH03P</t>
  </si>
  <si>
    <t>JFW5D5G1GEV1HH03P</t>
  </si>
  <si>
    <t>TUCSON Plug-in Hybrid - MY25</t>
  </si>
  <si>
    <t>JFW5D5G1FEV2WW487</t>
  </si>
  <si>
    <t>JFW5D5G1FEV2XX08W</t>
  </si>
  <si>
    <t>JFW5D5G1GEV2XX08W</t>
  </si>
  <si>
    <t>JFW5D5G1FEV2RR353</t>
  </si>
  <si>
    <t>JFW5D5G1GEV2RR353</t>
  </si>
  <si>
    <t>JFW5D5G1FEV2UU467</t>
  </si>
  <si>
    <t>JFW5D5G1GEV2UU467</t>
  </si>
  <si>
    <t>JFW5D5G1FEV2YY828</t>
  </si>
  <si>
    <t>JFW5D5G1GEV2YY828</t>
  </si>
  <si>
    <t>TUCSON Plug-in Hybrid - MY25 with Options</t>
  </si>
  <si>
    <t>JFW5D5G1FEV2XX08X</t>
  </si>
  <si>
    <t>JFW5D5G1GEV2XX08X</t>
  </si>
  <si>
    <t>JFW5D5G1FEV2RR354</t>
  </si>
  <si>
    <t>JFW5D5G1GEV2RR354</t>
  </si>
  <si>
    <t>JFW5D5G1FEV2UU468</t>
  </si>
  <si>
    <t>JFW5D5G1GEV2UU468</t>
  </si>
  <si>
    <t>JFW5D5G1FEV2YY829</t>
  </si>
  <si>
    <t>JFW5D5G1GEV2YY829</t>
  </si>
  <si>
    <t>IONIQ 5 - MY26</t>
  </si>
  <si>
    <t>GIW5ZHZ7ZDD0MG</t>
  </si>
  <si>
    <t>HYI500ADE5HE A  1</t>
  </si>
  <si>
    <t>Advance 63 kWh 170 PS RWD MY26</t>
  </si>
  <si>
    <t>GIW5ZHZ7ZDD0ML</t>
  </si>
  <si>
    <t>HYI500AD45HE A  1</t>
  </si>
  <si>
    <t>Advance 84 kWh 228 PS RWD MY26</t>
  </si>
  <si>
    <t>GIW5ZHZ7ZGG2CF</t>
  </si>
  <si>
    <t>HYI500PRM5HE A  1</t>
  </si>
  <si>
    <t>Premium 63 kWh 170 PS RWD MY26</t>
  </si>
  <si>
    <t>GIW5ZHZ7ZGG2CG</t>
  </si>
  <si>
    <t>HYI500PR85HE A  1</t>
  </si>
  <si>
    <t>Premium 84 kWh 228 PS RWD MY26</t>
  </si>
  <si>
    <t>GIW5ZHZ7ZFF028</t>
  </si>
  <si>
    <t>HYI500NLI5HE A  1</t>
  </si>
  <si>
    <t>N Line 84 kWh 228 PS RWD MY26</t>
  </si>
  <si>
    <t>GIW5YCZ7ZFF028</t>
  </si>
  <si>
    <t>HYI500NLI5HE A4 1</t>
  </si>
  <si>
    <t>N Line 84 kWh 325 PS AWD MY26</t>
  </si>
  <si>
    <t>GIW5ZHZ7ZHH2BC</t>
  </si>
  <si>
    <t>HYI500ULT5HE A  1</t>
  </si>
  <si>
    <t>Ultimate 84 kWh 228 PS RWD MY26</t>
  </si>
  <si>
    <t>GIW5YCZ7ZHH2BC</t>
  </si>
  <si>
    <t>HYI500ULT5HE A4 1</t>
  </si>
  <si>
    <t>Ultimate 84 kWh 325 PS AWD MY26</t>
  </si>
  <si>
    <t>GIW5ZHZ7ZMM178</t>
  </si>
  <si>
    <t>HYI500NLS5HE A  1</t>
  </si>
  <si>
    <t>N Line S 84 kWh 228 PS RWD MY26</t>
  </si>
  <si>
    <t>GIW5YCZ7ZMM178</t>
  </si>
  <si>
    <t>N Line S 84 kWh 325 PS AWD MY26</t>
  </si>
  <si>
    <t xml:space="preserve">IONIQ 5 - MY26 With Options </t>
  </si>
  <si>
    <t>GIW5ZHZ7ZHH2BN</t>
  </si>
  <si>
    <t>Ultimate 84 kWh 228 PS RWD  + TECH PACK MY26</t>
  </si>
  <si>
    <t>GIW5YCZ7ZHH2BN</t>
  </si>
  <si>
    <t>Ultimate 84 kWh 325 PS AWD  + TECH PACK  MY26</t>
  </si>
  <si>
    <t>GIW5ZHZ7ZHH2BO</t>
  </si>
  <si>
    <t>Ultimate 84 kWh 228 PS RWD + ZEN PACK MY26</t>
  </si>
  <si>
    <t>GIW5YCZ7ZHH2BO</t>
  </si>
  <si>
    <t>Ultimate 84 kWh 325 PS AWD + ZEN PACK  MY26</t>
  </si>
  <si>
    <t>GIW5ZHZ7ZMM190</t>
  </si>
  <si>
    <t>N Line S 84 kWh 228 PS RWD + DM  MY26</t>
  </si>
  <si>
    <t>GIW5YCZ7ZMM190</t>
  </si>
  <si>
    <t>N Line S 84 kWh 325 PS AWD + DM  MY26</t>
  </si>
  <si>
    <t>IONIQ 5 N - MY24</t>
  </si>
  <si>
    <t xml:space="preserve"> IONIQ 5 N - MY25</t>
  </si>
  <si>
    <t>IONIQ 5 N - MY26</t>
  </si>
  <si>
    <t>9IW5YDZ7ZHH083</t>
  </si>
  <si>
    <t>N 84 kWh 650 PS 4WD MY26</t>
  </si>
  <si>
    <t>9IW5YDZ7ZHH085</t>
  </si>
  <si>
    <t>N 84 kWh 650 PS 4WD VR MY26</t>
  </si>
  <si>
    <t>ALS4ZHZ7ZGG0CY</t>
  </si>
  <si>
    <t>ALS4YCZ7ZGG0CY</t>
  </si>
  <si>
    <t>ALS4ZHZ7ZHH421</t>
  </si>
  <si>
    <t>ALS4YCZ7ZHH421</t>
  </si>
  <si>
    <t>ALS4ZHZ7ZHH422</t>
  </si>
  <si>
    <t>ALS4YCZ7ZHH422</t>
  </si>
  <si>
    <t>Ultimate 1.6T 215PS Hybrid 2WD + Digital Key MY25 (DISCONTINUED)</t>
  </si>
  <si>
    <t>Ultimate 1.6T 215PS Hybrid 4WD + Digital Key MY25 (DISCONTINUED)</t>
  </si>
  <si>
    <t>Calligraphy 1.6T 215PS Hybrid 2WD  + Digital Key MY25 (DISCONTINUED)</t>
  </si>
  <si>
    <t>Calligraphy 1.6T 215PS Hybrid 2WD [6 Seats] + Digital Key MY25  (DISCONTINUED)</t>
  </si>
  <si>
    <t>Calligraphy 1.6T 215PS Hybrid 4WD  + Digital Key MY25  (DISCONTINUED)</t>
  </si>
  <si>
    <t>Calligraphy 1.6T 215PS Hybrid 4WD [6 Seats] + Digital Key MY25  (DISCONTINUED)</t>
  </si>
  <si>
    <t>Ultimate 1.6T 215PS Hybrid 2WD [Forest Green Int] + Digital Key MY25  (DISCONTINUED)</t>
  </si>
  <si>
    <t>Ultimate 1.6T 215PS Hybrid 4WD [Forest Green Int] + Digital Key MY25  (DISCONTINUED)</t>
  </si>
  <si>
    <t>Ultimate 1.6T 253PS Plug-in Hybrid 4WD + Digital Key MY25 (DISCONTINUED)</t>
  </si>
  <si>
    <t>Ultimate 1.6T 253PS Plug-in Hybrid 4WD [Forest Green Int] + Digital Key MY25  (DISCONTINUED)</t>
  </si>
  <si>
    <t>Calligraphy 1.6T 253PS Plug-in Hybrid 4WD  + Digital Key MY25  (DISCONTINUED)</t>
  </si>
  <si>
    <t>Calligraphy 1.6T 253PS Plug-in Hybrid 4WD [6 Seats] + Digital Key MY25 (DISCONTINUED)</t>
  </si>
  <si>
    <t>All-new IONIQ 9 MY26</t>
  </si>
  <si>
    <t>GOW7ZHZ7Z G G345</t>
  </si>
  <si>
    <t>HYI90016P5EE A</t>
  </si>
  <si>
    <t>Premium 110kWh 218PS RWD MY26</t>
  </si>
  <si>
    <t>GOW7YCZ7Z H H382 / GOW7YCZ7Z H H404</t>
  </si>
  <si>
    <t>HYI900UL25EE A4</t>
  </si>
  <si>
    <t>Ultimate 110kWh 307PS AWD MY26</t>
  </si>
  <si>
    <t>GOW7YCZ7Z A A061</t>
  </si>
  <si>
    <t>HYI900CAL5EE A4</t>
  </si>
  <si>
    <t>Calligraphy 110kWh 307PS AWD MY26</t>
  </si>
  <si>
    <t>GOW7YBZ7Z A A061</t>
  </si>
  <si>
    <t>HYI900CA35EE A4</t>
  </si>
  <si>
    <t>Calligraphy 110kWh 427PS AWD MY26</t>
  </si>
  <si>
    <t>GOW6YBZ7Z A A061</t>
  </si>
  <si>
    <t>HYI900C635EE A4</t>
  </si>
  <si>
    <t>Calligraphy 110kWh 427PS AWD 6 Seat MY26</t>
  </si>
  <si>
    <t>All-new IONIQ 9 MY26 options</t>
  </si>
  <si>
    <t>GOW7YCZ7Z A A062</t>
  </si>
  <si>
    <t>Calligraphy 110kWh 307PS AWD MY26 + DSM</t>
  </si>
  <si>
    <t>GOW7YBZ7Z A A062</t>
  </si>
  <si>
    <t>Calligraphy 110kWh 427PS AWD MY26 +DSM</t>
  </si>
  <si>
    <t>GOW6YBZ7Z A A062</t>
  </si>
  <si>
    <t>Calligraphy 110kWh 427PS AWD 6 Seat MY26 +DSM</t>
  </si>
  <si>
    <r>
      <t xml:space="preserve">TUCSON Petrol &amp; 48V </t>
    </r>
    <r>
      <rPr>
        <sz val="20"/>
        <rFont val="Hyundai Sans Head Office"/>
        <family val="2"/>
      </rPr>
      <t>[MY26]</t>
    </r>
  </si>
  <si>
    <t>SANTA FE Hybrid - MY26</t>
  </si>
  <si>
    <t>HKW7D5G1FEV1GG0TE</t>
  </si>
  <si>
    <t>HYSA16PR25EHTA  6</t>
  </si>
  <si>
    <t xml:space="preserve">Premium 1.6T 239PS Hybrid 2WD </t>
  </si>
  <si>
    <t>HKW7D5G1GEV1GG0TE</t>
  </si>
  <si>
    <t>HYSA16PR25EHTA4 6</t>
  </si>
  <si>
    <t xml:space="preserve">Premium 1.6T 239PS Hybrid 4WD </t>
  </si>
  <si>
    <t>HKW7D5G1FEV1HH02T</t>
  </si>
  <si>
    <t>HYSA16UT25EHTA  6</t>
  </si>
  <si>
    <t>Ultimate 1.6T 239PS Hybrid 2WD</t>
  </si>
  <si>
    <t>HKW7D5G1GEV1HH02T</t>
  </si>
  <si>
    <t>HYSA16UT25EHTA4 6</t>
  </si>
  <si>
    <t>Ultimate 1.6T 239PS Hybrid 4WD</t>
  </si>
  <si>
    <t>HKW7D5G1FEV1HH02V</t>
  </si>
  <si>
    <t>Ultimate 1.6T 239PS Hybrid 2WD [Forest Green Int]</t>
  </si>
  <si>
    <t>HKW7D5G1GEV1HH02V</t>
  </si>
  <si>
    <t>Ultimate 1.6T 239PS Hybrid 4WD [Forest Green Int]</t>
  </si>
  <si>
    <t>HKW7D5G1FEV1HH01X</t>
  </si>
  <si>
    <t>HYSA16CA25EHTA  6</t>
  </si>
  <si>
    <t xml:space="preserve">Calligraphy 1.6T 239PS Hybrid 2WD </t>
  </si>
  <si>
    <t>HKW7D5G1GEV1HH01X</t>
  </si>
  <si>
    <t>HYSA16CA25EHTA4 6</t>
  </si>
  <si>
    <t xml:space="preserve">Calligraphy 1.6T 239PS Hybrid 4WD </t>
  </si>
  <si>
    <t>HKW7D5G1FEV1HH01Y</t>
  </si>
  <si>
    <t>Calligraphy 1.6T 239PS Hybrid 2WD [Forest Green Int]</t>
  </si>
  <si>
    <t>HKW7D5G1GEV1HH01Y</t>
  </si>
  <si>
    <t>Calligraphy 1.6T 239PS Hybrid 4WD [Forest Green Int]</t>
  </si>
  <si>
    <t>HKW7D5G1FEV1HH01Z</t>
  </si>
  <si>
    <t>Calligraphy 1.6T 239PS Hybrid 2WD [Pecan Brown Int]</t>
  </si>
  <si>
    <t>HKW7D5G1GEV1HH01Z</t>
  </si>
  <si>
    <t>Calligraphy 1.6T 239PS Hybrid 4WD [Pecan Brown Int]</t>
  </si>
  <si>
    <t>SANTA FE Hybrid - MY26 with Options</t>
  </si>
  <si>
    <t>HKW7D5G1FEV1GG15A</t>
  </si>
  <si>
    <t>Premium 1.6T 239PS Hybrid 2WD + SmartSense+ Pack</t>
  </si>
  <si>
    <t>HKW7D5G1GEV1GG15A</t>
  </si>
  <si>
    <t>Premium 1.6T 239PS Hybrid 4WD + SmartSense+ Pack</t>
  </si>
  <si>
    <t>HKW6D5G1FEV1HH01X</t>
  </si>
  <si>
    <t>HYSA16C625EHTA  6</t>
  </si>
  <si>
    <t>Calligraphy 1.6T 239PS Hybrid 2WD [6 Seats]</t>
  </si>
  <si>
    <t>HKW6D5G1FEV1HH01Y</t>
  </si>
  <si>
    <t>Calligraphy 1.6T 239PS Hybrid 2WD [6 Seats] [Forest Green Int]</t>
  </si>
  <si>
    <t>HKW6D5G1FEV1HH01Z</t>
  </si>
  <si>
    <t>Calligraphy 1.6T 239PS Hybrid 2WD [6 Seats] [Pecan Brown Int]</t>
  </si>
  <si>
    <t>HKW6D5G1GEV1HH01X</t>
  </si>
  <si>
    <t>HYSA16C625EHTA4 6</t>
  </si>
  <si>
    <t>Calligraphy 1.6T 239PS Hybrid 4WD [6 Seats]</t>
  </si>
  <si>
    <t>HKW6D5G1GEV1HH01Y</t>
  </si>
  <si>
    <t>Calligraphy 1.6T 239PS Hybrid 4WD [6 Seats] [Forest Green Int]</t>
  </si>
  <si>
    <t>HKW6D5G1GEV1HH01Z</t>
  </si>
  <si>
    <t>Calligraphy 1.6T 239PS Hybrid 4WD [6 Seats] [Pecan Brown Int]</t>
  </si>
  <si>
    <t>SANTA FE Hybrid - MY25</t>
  </si>
  <si>
    <t>SANTA FE Hybrid - MY25 With Options</t>
  </si>
  <si>
    <t>SANTA FE Plug-in Hybrid - MY25</t>
  </si>
  <si>
    <t>SANTA FE Plug-in Hybrid - MY25 With Options</t>
  </si>
  <si>
    <t>i20 - MY26</t>
  </si>
  <si>
    <t>SWS6K5G17DD0GV</t>
  </si>
  <si>
    <t>HYI210ELM5HPTMF 5</t>
  </si>
  <si>
    <t>Element 1.0T 90PS 6MT</t>
  </si>
  <si>
    <t>SWS6K5G1UDD0GW</t>
  </si>
  <si>
    <t>HYI210ELM5HPTAF 5</t>
  </si>
  <si>
    <t>Element 1.0T 90PS 7DCT</t>
  </si>
  <si>
    <t>SWS6K5G17GG2YC</t>
  </si>
  <si>
    <t>HYI210BL 5HPTMF 5</t>
  </si>
  <si>
    <t>Black Line 1.0T 90PS 6MT</t>
  </si>
  <si>
    <t>SWS6K5G1UGG2YC</t>
  </si>
  <si>
    <t>HYI210BL 5HPTAF 5</t>
  </si>
  <si>
    <t>Black Line 1.0T 90PS 7DCT</t>
  </si>
  <si>
    <t>SWS6K5G17HH12W</t>
  </si>
  <si>
    <t>HYI210TL 5HPTMF 5</t>
  </si>
  <si>
    <t>Tech Line 1.0T 90PS 6MT</t>
  </si>
  <si>
    <t>SWS6K5G1UHH12W</t>
  </si>
  <si>
    <t>HYI210TL 5HPTAF 5</t>
  </si>
  <si>
    <t>Tech Line 1.0T 90PS 7DCT</t>
  </si>
  <si>
    <t>i20 - MY26 with Options</t>
  </si>
  <si>
    <t>SWS6K5G17HH13D</t>
  </si>
  <si>
    <t>HYI210TLT5HPTMF 5</t>
  </si>
  <si>
    <t>Tech Line 1.0T 90PS 6MT + Tech Pack</t>
  </si>
  <si>
    <t>SWS6K5G1UHH13D</t>
  </si>
  <si>
    <t>HYI210TLT5HPTAF 5</t>
  </si>
  <si>
    <t>Tech Line 1.0T 90PS 7DCT + Tech Pack</t>
  </si>
  <si>
    <t>BAYON - MY25</t>
  </si>
  <si>
    <t>BAYON - MY25 With Options</t>
  </si>
  <si>
    <t>BAYON - MY26</t>
  </si>
  <si>
    <t>SWW5K5G17FF15G</t>
  </si>
  <si>
    <t>HYBA10BL95HPTMF 1</t>
  </si>
  <si>
    <t>Black Line 1.0T 90PS 6MT </t>
  </si>
  <si>
    <t>SWW5K5G1UFF15G</t>
  </si>
  <si>
    <t>HYBA10BL95HPTAF 1</t>
  </si>
  <si>
    <t>Black Line 1.0T 90PS 7DCT  </t>
  </si>
  <si>
    <t>SWW5K5G17FF15M</t>
  </si>
  <si>
    <t>HYBA10TL95HPTMF 1</t>
  </si>
  <si>
    <t>Tech Line 1.0T 90PS 6MT  </t>
  </si>
  <si>
    <t>SWW5K5G1UFF15M</t>
  </si>
  <si>
    <t>HYBA10TL95HPTAF 1</t>
  </si>
  <si>
    <t>BAYON - MY26 with Options</t>
  </si>
  <si>
    <t>SWW5K5G17FF15P</t>
  </si>
  <si>
    <t>HYBA10TT95HPTMF 1</t>
  </si>
  <si>
    <t>Tech Line 1.0T 90PS 6MT  + Tech Pack</t>
  </si>
  <si>
    <t>SWW5K5G1UFF15P</t>
  </si>
  <si>
    <t>HYBA10TT95HPTAF 1</t>
  </si>
  <si>
    <t>i30 Hatchback - MY25</t>
  </si>
  <si>
    <t>i30 Tourer - MY25</t>
  </si>
  <si>
    <t>INSTER EV - MY25</t>
  </si>
  <si>
    <t>INSTER EV - MY25 with Options</t>
  </si>
  <si>
    <t>INSTER EV - MY26</t>
  </si>
  <si>
    <t>INSTER EV - MY26 with Options</t>
  </si>
  <si>
    <t>KONA - MY26</t>
  </si>
  <si>
    <t>1EW5K5G17GG1L6</t>
  </si>
  <si>
    <t>HYKN10AD55HPTM  2</t>
  </si>
  <si>
    <t>1.0T Advance 115PS 6MT MY26</t>
  </si>
  <si>
    <t>1EW5D5G17GG1L7</t>
  </si>
  <si>
    <t>HYKN165AD5HPTM  2</t>
  </si>
  <si>
    <t>1.6T Advance 150PS 6MT MY26</t>
  </si>
  <si>
    <t>1EW5D5G1UGG1L7</t>
  </si>
  <si>
    <t>HYKN165AD5HPTA  2</t>
  </si>
  <si>
    <t>1.6T Advance 150PS 7DCT MY26</t>
  </si>
  <si>
    <t>1EW5K5G17BB545</t>
  </si>
  <si>
    <t>HYKN10NL55HPTM  2</t>
  </si>
  <si>
    <t>1.0T N Line 115PS 6MT MY26</t>
  </si>
  <si>
    <t>1EW5D5G17BB547</t>
  </si>
  <si>
    <t>HYKN165NL5HPTM  2</t>
  </si>
  <si>
    <t>1.6T N Line 150PS 6MT MY26</t>
  </si>
  <si>
    <t>1EW5D5G1UBB547</t>
  </si>
  <si>
    <t>HYKN165NL5HPTA  2</t>
  </si>
  <si>
    <t>1.6T N Line 150PS 7DCT MY26</t>
  </si>
  <si>
    <t>1EW5K5G17CC497</t>
  </si>
  <si>
    <t>HYKN10NS55HPTM  2</t>
  </si>
  <si>
    <t>1.0T N Line S 115PS 6MT MY26</t>
  </si>
  <si>
    <t>1EW5D5G17CC503</t>
  </si>
  <si>
    <t>HYKN165NS5HPTM  2</t>
  </si>
  <si>
    <t>1.6T N Line S 150PS 6MT MY26</t>
  </si>
  <si>
    <t>1EW5D5G1UCC503</t>
  </si>
  <si>
    <t>HYKN165NS5HPTA  2</t>
  </si>
  <si>
    <t>1.6T N Line S 150PS 7DCT MY26</t>
  </si>
  <si>
    <t>1EW5K5G17HH0FM</t>
  </si>
  <si>
    <t>HYKN10UL55HPTM  2</t>
  </si>
  <si>
    <t>1.0T Ultimate 115PS 6MT MY26</t>
  </si>
  <si>
    <t>1EW5D5G17HH0FN</t>
  </si>
  <si>
    <t>HYKN165UL5HPTM  2</t>
  </si>
  <si>
    <t>1.6T Ultimate 150PS 6MT MY26</t>
  </si>
  <si>
    <t>1EW5D5G1UHH0FN</t>
  </si>
  <si>
    <t>HYKN165UL5HPTA  2</t>
  </si>
  <si>
    <t>1.6T Ultimate 150PS 7DCT MY26</t>
  </si>
  <si>
    <t>TUCSON Hybrid - MY26</t>
  </si>
  <si>
    <t>JFW5D5G1FEV1GG604</t>
  </si>
  <si>
    <t>HYTU16AD25EHTA  5</t>
  </si>
  <si>
    <t>Advance 1.6T 239PS Hybrid MY26</t>
  </si>
  <si>
    <t>JFW5D5G1FEV1KK09U</t>
  </si>
  <si>
    <t>HYTU16PR25EHTA  5</t>
  </si>
  <si>
    <t>Premium 1.6T 239PS Hybrid MY26</t>
  </si>
  <si>
    <t>JFW5D5G1FEV1BB327</t>
  </si>
  <si>
    <t>HYTU16NL25EHTA  5</t>
  </si>
  <si>
    <t>N Line 1.6T 239PS Hybrid MY26</t>
  </si>
  <si>
    <t>JFW5D5G1FEV1CC387</t>
  </si>
  <si>
    <t>HYTU16NS25EHTA  5</t>
  </si>
  <si>
    <t>N Line S 1.6T 239PS Hybrid MY26</t>
  </si>
  <si>
    <t>JFW5D5G1GEV1CC387</t>
  </si>
  <si>
    <t>HYTU16NS25EHTA4 5</t>
  </si>
  <si>
    <t>N Line S 1.6T 239PS Hybrid 4WD MY26</t>
  </si>
  <si>
    <t>JFW5D5G1FEV1HH04W</t>
  </si>
  <si>
    <t>HYTU16UT25EHTA  5</t>
  </si>
  <si>
    <t>Ultimate 1.6T 239PS Hybrid MY26</t>
  </si>
  <si>
    <t>JFW5D5G1GEV1HH04W</t>
  </si>
  <si>
    <t>HYTU16UT25EHTA4 5</t>
  </si>
  <si>
    <t>Ultimate 1.6T 239PS Hybrid 4WD MY26</t>
  </si>
  <si>
    <t>Advance 84 kWh 228 PS 2WD MY25</t>
  </si>
  <si>
    <t>Ultimate 84 kWh 228 PS 2WD  + TECH PACK MY25</t>
  </si>
  <si>
    <t>Hyundai Wholesale Pricelist + Legacy models January 2026</t>
  </si>
  <si>
    <t>I20 [MY26]</t>
  </si>
  <si>
    <t>BAYON [MY26]</t>
  </si>
  <si>
    <t>KONA [MY25]</t>
  </si>
  <si>
    <t>KONA [MY26]</t>
  </si>
  <si>
    <t>KONA Hybrid [MY25]</t>
  </si>
  <si>
    <t>KONA Hybrid [MY26]</t>
  </si>
  <si>
    <t>KONA Electric [MY25]</t>
  </si>
  <si>
    <t>KONA Electric [MY26]</t>
  </si>
  <si>
    <r>
      <t xml:space="preserve">IONIQ 5 </t>
    </r>
    <r>
      <rPr>
        <sz val="20"/>
        <rFont val="Hyundai Sans Head Office"/>
        <family val="2"/>
      </rPr>
      <t>[MY26]</t>
    </r>
  </si>
  <si>
    <t>IONIQ 6 [MY25]</t>
  </si>
  <si>
    <r>
      <t xml:space="preserve">TUCSON Petrol &amp; 48V </t>
    </r>
    <r>
      <rPr>
        <sz val="20"/>
        <rFont val="Hyundai Sans Head Office"/>
        <family val="2"/>
      </rPr>
      <t>[MY25]</t>
    </r>
  </si>
  <si>
    <r>
      <t xml:space="preserve">TUCSON Hybrid </t>
    </r>
    <r>
      <rPr>
        <sz val="20"/>
        <rFont val="Hyundai Sans Head Office"/>
        <family val="2"/>
      </rPr>
      <t>[MY26]</t>
    </r>
  </si>
  <si>
    <r>
      <t xml:space="preserve">SANTA FE HEV </t>
    </r>
    <r>
      <rPr>
        <sz val="20"/>
        <rFont val="Hyundai Sans Head Office"/>
        <family val="2"/>
      </rPr>
      <t>[MY26]</t>
    </r>
  </si>
  <si>
    <r>
      <rPr>
        <b/>
        <sz val="24"/>
        <color theme="0"/>
        <rFont val="Hyundai Sans Head Office"/>
        <family val="2"/>
      </rPr>
      <t>Affinity Price List v1.1
Quarter 1 2026</t>
    </r>
    <r>
      <rPr>
        <b/>
        <sz val="20"/>
        <color theme="0"/>
        <rFont val="Hyundai Sans Head Office"/>
        <family val="2"/>
      </rPr>
      <t xml:space="preserve">
</t>
    </r>
    <r>
      <rPr>
        <sz val="16"/>
        <color theme="0"/>
        <rFont val="Hyundai Sans Head Office"/>
        <family val="2"/>
      </rPr>
      <t>Affinity Finance only available on Affinity Finance Products at 8.2% APR with £0 FDA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</si>
</sst>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3" formatCode="_-* #,##0.00_-;\-* #,##0.00_-;_-* &quot;-&quot;??_-;_-@_-"/>
    <numFmt numFmtId="164" formatCode="&quot;£&quot;#,##0.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yundai Sans Head Office"/>
      <family val="2"/>
    </font>
    <font>
      <b/>
      <sz val="14"/>
      <name val="Hyundai Sans Head Office"/>
      <family val="2"/>
    </font>
    <font>
      <sz val="9"/>
      <color theme="1"/>
      <name val="Hyundai Sans Head Office"/>
      <family val="2"/>
    </font>
    <font>
      <sz val="10"/>
      <name val="Arial"/>
      <family val="2"/>
    </font>
    <font>
      <b/>
      <sz val="16"/>
      <color theme="0"/>
      <name val="Hyundai Sans Head Office"/>
      <family val="2"/>
    </font>
    <font>
      <b/>
      <sz val="22"/>
      <color theme="0"/>
      <name val="Hyundai Sans Head Office"/>
      <family val="2"/>
    </font>
    <font>
      <b/>
      <sz val="9"/>
      <color theme="1"/>
      <name val="Hyundai Sans Head Office"/>
      <family val="2"/>
    </font>
    <font>
      <sz val="9"/>
      <name val="Hyundai Sans Head Office"/>
      <family val="2"/>
    </font>
    <font>
      <sz val="12"/>
      <color theme="1"/>
      <name val="Hyundai Sans Head Office"/>
      <family val="2"/>
    </font>
    <font>
      <sz val="11"/>
      <color theme="1"/>
      <name val="Hyundai Sans Head Office"/>
      <family val="2"/>
    </font>
    <font>
      <b/>
      <sz val="14"/>
      <color theme="0"/>
      <name val="Hyundai Sans Head Office"/>
      <family val="2"/>
    </font>
    <font>
      <sz val="8"/>
      <color theme="1"/>
      <name val="Hyundai Sans Head Office"/>
      <family val="2"/>
    </font>
    <font>
      <sz val="11"/>
      <name val="Calibri"/>
      <family val="2"/>
    </font>
    <font>
      <sz val="8"/>
      <name val="Hyundai Sans Head Office"/>
      <family val="2"/>
    </font>
    <font>
      <b/>
      <sz val="9"/>
      <color theme="0"/>
      <name val="Hyundai Sans Head Office"/>
      <family val="2"/>
    </font>
    <font>
      <sz val="8"/>
      <color theme="0"/>
      <name val="Hyundai Sans Head Office"/>
      <family val="2"/>
    </font>
    <font>
      <sz val="9"/>
      <color theme="0"/>
      <name val="Hyundai Sans Head Office"/>
      <family val="2"/>
    </font>
    <font>
      <sz val="10"/>
      <color theme="0"/>
      <name val="Hyundai Sans Head Office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2"/>
      <name val="Hyundai Sans Head Office"/>
      <family val="2"/>
    </font>
    <font>
      <b/>
      <sz val="20"/>
      <name val="Hyundai Sans Head Office"/>
      <family val="2"/>
    </font>
    <font>
      <sz val="20"/>
      <name val="Hyundai Sans Head Office"/>
      <family val="2"/>
    </font>
    <font>
      <sz val="14"/>
      <name val="Hyundai Sans Head Office"/>
      <family val="2"/>
    </font>
    <font>
      <sz val="11"/>
      <name val="Hyundai Sans Head Office"/>
      <family val="2"/>
    </font>
    <font>
      <sz val="14"/>
      <color indexed="10"/>
      <name val="Hyundai Sans Head Office"/>
      <family val="2"/>
    </font>
    <font>
      <b/>
      <sz val="20"/>
      <color theme="0"/>
      <name val="Hyundai Sans Head Office"/>
      <family val="2"/>
    </font>
    <font>
      <sz val="16"/>
      <color theme="0"/>
      <name val="Hyundai Sans Head Office"/>
      <family val="2"/>
    </font>
    <font>
      <b/>
      <sz val="24"/>
      <color theme="0"/>
      <name val="Hyundai Sans Head Office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 tint="0.34998626667073579"/>
      <name val="Hyundai Sans Head Office"/>
      <family val="2"/>
    </font>
    <font>
      <b/>
      <sz val="10"/>
      <name val="Hyundai Sans Head Office"/>
      <family val="2"/>
    </font>
    <font>
      <b/>
      <sz val="9"/>
      <name val="Hyundai Sans Head Office"/>
      <family val="2"/>
    </font>
    <font>
      <sz val="8"/>
      <name val="Hyundai Sans Head Office"/>
    </font>
    <font>
      <sz val="9"/>
      <name val="Hyundai Sans Head Office"/>
    </font>
    <font>
      <sz val="20"/>
      <name val="Hyundai Sans Head Office"/>
    </font>
    <font>
      <b/>
      <sz val="10"/>
      <color theme="1" tint="0.34998626667073579"/>
      <name val="Hyundai Sans Head Office"/>
      <family val="2"/>
    </font>
    <font>
      <sz val="9"/>
      <color theme="1" tint="0.34998626667073579"/>
      <name val="Hyundai Sans Head Office"/>
    </font>
    <font>
      <sz val="10"/>
      <color theme="1" tint="0.34998626667073579"/>
      <name val="Hyundai Sans Head Office"/>
      <family val="2"/>
    </font>
    <font>
      <b/>
      <i/>
      <sz val="22"/>
      <color theme="1" tint="0.34998626667073579"/>
      <name val="Hyundai Sans Head Office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0C4DE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9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8" fillId="4" borderId="6" xfId="3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8" fillId="5" borderId="6" xfId="3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5" fillId="2" borderId="0" xfId="0" applyFont="1" applyFill="1"/>
    <xf numFmtId="9" fontId="2" fillId="2" borderId="0" xfId="2" applyFont="1" applyFill="1"/>
    <xf numFmtId="9" fontId="4" fillId="2" borderId="0" xfId="2" applyFont="1" applyFill="1" applyBorder="1"/>
    <xf numFmtId="0" fontId="8" fillId="4" borderId="11" xfId="3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center" vertical="center"/>
    </xf>
    <xf numFmtId="9" fontId="2" fillId="2" borderId="0" xfId="2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8" fillId="4" borderId="14" xfId="3" applyFont="1" applyFill="1" applyBorder="1" applyAlignment="1">
      <alignment horizontal="center" vertical="center" wrapText="1"/>
    </xf>
    <xf numFmtId="0" fontId="16" fillId="3" borderId="14" xfId="3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164" fontId="18" fillId="3" borderId="8" xfId="1" applyNumberFormat="1" applyFont="1" applyFill="1" applyBorder="1" applyAlignment="1">
      <alignment horizontal="center" vertical="center"/>
    </xf>
    <xf numFmtId="164" fontId="18" fillId="3" borderId="5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6" fontId="10" fillId="5" borderId="0" xfId="0" applyNumberFormat="1" applyFont="1" applyFill="1" applyAlignment="1">
      <alignment vertical="center"/>
    </xf>
    <xf numFmtId="6" fontId="10" fillId="5" borderId="13" xfId="0" applyNumberFormat="1" applyFont="1" applyFill="1" applyBorder="1" applyAlignment="1">
      <alignment vertical="center"/>
    </xf>
    <xf numFmtId="6" fontId="6" fillId="3" borderId="12" xfId="0" applyNumberFormat="1" applyFont="1" applyFill="1" applyBorder="1" applyAlignment="1">
      <alignment vertical="center"/>
    </xf>
    <xf numFmtId="6" fontId="6" fillId="3" borderId="0" xfId="0" applyNumberFormat="1" applyFont="1" applyFill="1" applyAlignment="1">
      <alignment vertical="center"/>
    </xf>
    <xf numFmtId="0" fontId="15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 wrapText="1"/>
    </xf>
    <xf numFmtId="9" fontId="9" fillId="2" borderId="9" xfId="2" applyFont="1" applyFill="1" applyBorder="1" applyAlignment="1">
      <alignment horizontal="center" vertical="center"/>
    </xf>
    <xf numFmtId="164" fontId="9" fillId="5" borderId="9" xfId="1" applyNumberFormat="1" applyFont="1" applyFill="1" applyBorder="1" applyAlignment="1">
      <alignment horizontal="center" vertical="center"/>
    </xf>
    <xf numFmtId="164" fontId="9" fillId="4" borderId="9" xfId="1" applyNumberFormat="1" applyFont="1" applyFill="1" applyBorder="1" applyAlignment="1">
      <alignment horizontal="center" vertical="center"/>
    </xf>
    <xf numFmtId="9" fontId="18" fillId="3" borderId="9" xfId="2" applyFont="1" applyFill="1" applyBorder="1" applyAlignment="1">
      <alignment horizontal="center" vertical="center"/>
    </xf>
    <xf numFmtId="0" fontId="25" fillId="2" borderId="0" xfId="0" applyFont="1" applyFill="1"/>
    <xf numFmtId="0" fontId="12" fillId="8" borderId="18" xfId="0" applyFont="1" applyFill="1" applyBorder="1" applyAlignment="1">
      <alignment horizontal="center"/>
    </xf>
    <xf numFmtId="0" fontId="12" fillId="8" borderId="19" xfId="0" applyFont="1" applyFill="1" applyBorder="1" applyAlignment="1">
      <alignment horizontal="center"/>
    </xf>
    <xf numFmtId="0" fontId="26" fillId="2" borderId="20" xfId="0" applyFont="1" applyFill="1" applyBorder="1" applyAlignment="1">
      <alignment vertical="center"/>
    </xf>
    <xf numFmtId="0" fontId="26" fillId="2" borderId="20" xfId="0" applyFont="1" applyFill="1" applyBorder="1" applyAlignment="1">
      <alignment vertical="center" wrapText="1"/>
    </xf>
    <xf numFmtId="0" fontId="3" fillId="2" borderId="0" xfId="0" applyFont="1" applyFill="1"/>
    <xf numFmtId="0" fontId="27" fillId="2" borderId="0" xfId="0" applyFont="1" applyFill="1"/>
    <xf numFmtId="0" fontId="26" fillId="2" borderId="9" xfId="0" applyFont="1" applyFill="1" applyBorder="1" applyAlignment="1">
      <alignment vertical="center"/>
    </xf>
    <xf numFmtId="6" fontId="10" fillId="5" borderId="23" xfId="0" applyNumberFormat="1" applyFont="1" applyFill="1" applyBorder="1"/>
    <xf numFmtId="6" fontId="6" fillId="3" borderId="2" xfId="0" applyNumberFormat="1" applyFont="1" applyFill="1" applyBorder="1" applyAlignment="1">
      <alignment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vertical="center"/>
    </xf>
    <xf numFmtId="0" fontId="22" fillId="2" borderId="21" xfId="0" applyFont="1" applyFill="1" applyBorder="1" applyAlignment="1">
      <alignment vertical="center"/>
    </xf>
    <xf numFmtId="9" fontId="19" fillId="2" borderId="0" xfId="2" applyFont="1" applyFill="1" applyAlignment="1">
      <alignment horizontal="center"/>
    </xf>
    <xf numFmtId="9" fontId="19" fillId="2" borderId="0" xfId="2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center" wrapText="1"/>
    </xf>
    <xf numFmtId="164" fontId="9" fillId="2" borderId="9" xfId="1" applyNumberFormat="1" applyFont="1" applyFill="1" applyBorder="1" applyAlignment="1">
      <alignment horizontal="center" vertical="center"/>
    </xf>
    <xf numFmtId="164" fontId="18" fillId="3" borderId="9" xfId="1" applyNumberFormat="1" applyFont="1" applyFill="1" applyBorder="1" applyAlignment="1">
      <alignment horizontal="center" vertical="center"/>
    </xf>
    <xf numFmtId="164" fontId="9" fillId="4" borderId="25" xfId="1" applyNumberFormat="1" applyFont="1" applyFill="1" applyBorder="1" applyAlignment="1">
      <alignment horizontal="center" vertical="center"/>
    </xf>
    <xf numFmtId="164" fontId="9" fillId="4" borderId="26" xfId="1" applyNumberFormat="1" applyFont="1" applyFill="1" applyBorder="1" applyAlignment="1">
      <alignment horizontal="center" vertical="center"/>
    </xf>
    <xf numFmtId="0" fontId="31" fillId="6" borderId="9" xfId="0" applyFont="1" applyFill="1" applyBorder="1" applyAlignment="1">
      <alignment horizontal="center" vertical="center" wrapText="1"/>
    </xf>
    <xf numFmtId="0" fontId="31" fillId="6" borderId="0" xfId="0" applyFont="1" applyFill="1"/>
    <xf numFmtId="0" fontId="0" fillId="0" borderId="9" xfId="0" applyBorder="1"/>
    <xf numFmtId="4" fontId="0" fillId="0" borderId="9" xfId="0" applyNumberFormat="1" applyBorder="1"/>
    <xf numFmtId="0" fontId="31" fillId="6" borderId="9" xfId="0" applyFont="1" applyFill="1" applyBorder="1" applyAlignment="1">
      <alignment horizontal="center" vertical="center"/>
    </xf>
    <xf numFmtId="164" fontId="9" fillId="0" borderId="9" xfId="1" applyNumberFormat="1" applyFont="1" applyFill="1" applyBorder="1" applyAlignment="1">
      <alignment horizontal="center" vertical="center"/>
    </xf>
    <xf numFmtId="164" fontId="18" fillId="3" borderId="0" xfId="1" applyNumberFormat="1" applyFont="1" applyFill="1" applyBorder="1" applyAlignment="1">
      <alignment horizontal="center" vertical="center"/>
    </xf>
    <xf numFmtId="0" fontId="34" fillId="0" borderId="27" xfId="6" applyFont="1" applyBorder="1"/>
    <xf numFmtId="0" fontId="34" fillId="0" borderId="27" xfId="6" applyFont="1" applyBorder="1" applyAlignment="1">
      <alignment horizontal="center"/>
    </xf>
    <xf numFmtId="0" fontId="35" fillId="6" borderId="0" xfId="4" applyFont="1" applyFill="1"/>
    <xf numFmtId="0" fontId="35" fillId="6" borderId="0" xfId="4" applyFont="1" applyFill="1" applyAlignment="1">
      <alignment horizontal="center"/>
    </xf>
    <xf numFmtId="0" fontId="31" fillId="6" borderId="0" xfId="7" applyFont="1" applyFill="1"/>
    <xf numFmtId="0" fontId="34" fillId="0" borderId="0" xfId="6" applyFont="1"/>
    <xf numFmtId="2" fontId="35" fillId="6" borderId="0" xfId="4" applyNumberFormat="1" applyFont="1" applyFill="1" applyAlignment="1">
      <alignment horizontal="center"/>
    </xf>
    <xf numFmtId="3" fontId="34" fillId="0" borderId="27" xfId="6" applyNumberFormat="1" applyFont="1" applyBorder="1" applyAlignment="1">
      <alignment horizontal="center"/>
    </xf>
    <xf numFmtId="4" fontId="34" fillId="0" borderId="27" xfId="6" applyNumberFormat="1" applyFont="1" applyBorder="1" applyAlignment="1">
      <alignment horizontal="center"/>
    </xf>
    <xf numFmtId="9" fontId="34" fillId="0" borderId="27" xfId="2" applyFont="1" applyBorder="1" applyAlignment="1">
      <alignment horizontal="center"/>
    </xf>
    <xf numFmtId="0" fontId="35" fillId="6" borderId="0" xfId="0" applyFont="1" applyFill="1"/>
    <xf numFmtId="0" fontId="35" fillId="6" borderId="0" xfId="0" applyFont="1" applyFill="1" applyAlignment="1">
      <alignment horizontal="center"/>
    </xf>
    <xf numFmtId="0" fontId="34" fillId="0" borderId="27" xfId="4" applyFont="1" applyBorder="1"/>
    <xf numFmtId="4" fontId="34" fillId="0" borderId="27" xfId="4" applyNumberFormat="1" applyFont="1" applyBorder="1" applyAlignment="1">
      <alignment horizontal="center"/>
    </xf>
    <xf numFmtId="0" fontId="34" fillId="0" borderId="27" xfId="0" applyFont="1" applyBorder="1"/>
    <xf numFmtId="3" fontId="34" fillId="0" borderId="27" xfId="4" applyNumberFormat="1" applyFont="1" applyBorder="1" applyAlignment="1">
      <alignment horizontal="center"/>
    </xf>
    <xf numFmtId="0" fontId="23" fillId="9" borderId="13" xfId="0" applyFont="1" applyFill="1" applyBorder="1" applyAlignment="1">
      <alignment vertical="center" wrapText="1"/>
    </xf>
    <xf numFmtId="0" fontId="36" fillId="6" borderId="0" xfId="4" applyFont="1" applyFill="1"/>
    <xf numFmtId="0" fontId="36" fillId="6" borderId="0" xfId="0" applyFont="1" applyFill="1"/>
    <xf numFmtId="0" fontId="34" fillId="0" borderId="27" xfId="0" applyFont="1" applyBorder="1" applyAlignment="1">
      <alignment horizontal="center"/>
    </xf>
    <xf numFmtId="0" fontId="34" fillId="0" borderId="0" xfId="6" applyFont="1" applyAlignment="1">
      <alignment horizontal="center"/>
    </xf>
    <xf numFmtId="0" fontId="34" fillId="0" borderId="27" xfId="6" applyFont="1" applyBorder="1" applyAlignment="1">
      <alignment horizontal="left"/>
    </xf>
    <xf numFmtId="0" fontId="8" fillId="6" borderId="27" xfId="0" applyFont="1" applyFill="1" applyBorder="1"/>
    <xf numFmtId="9" fontId="34" fillId="0" borderId="27" xfId="2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 vertical="center"/>
    </xf>
    <xf numFmtId="0" fontId="2" fillId="0" borderId="0" xfId="4" applyFont="1" applyAlignment="1">
      <alignment horizontal="center" wrapText="1"/>
    </xf>
    <xf numFmtId="0" fontId="23" fillId="7" borderId="12" xfId="0" applyFont="1" applyFill="1" applyBorder="1" applyAlignment="1">
      <alignment vertical="center" wrapText="1"/>
    </xf>
    <xf numFmtId="0" fontId="23" fillId="7" borderId="0" xfId="0" applyFont="1" applyFill="1" applyAlignment="1">
      <alignment vertical="center" wrapText="1"/>
    </xf>
    <xf numFmtId="0" fontId="23" fillId="7" borderId="5" xfId="0" applyFont="1" applyFill="1" applyBorder="1" applyAlignment="1">
      <alignment vertical="center" wrapText="1"/>
    </xf>
    <xf numFmtId="0" fontId="8" fillId="4" borderId="1" xfId="3" applyFont="1" applyFill="1" applyBorder="1" applyAlignment="1">
      <alignment vertical="center" wrapText="1"/>
    </xf>
    <xf numFmtId="0" fontId="16" fillId="3" borderId="1" xfId="3" applyFont="1" applyFill="1" applyBorder="1" applyAlignment="1">
      <alignment vertical="center" wrapText="1"/>
    </xf>
    <xf numFmtId="0" fontId="16" fillId="3" borderId="10" xfId="3" applyFont="1" applyFill="1" applyBorder="1" applyAlignment="1">
      <alignment vertical="center" wrapText="1"/>
    </xf>
    <xf numFmtId="0" fontId="12" fillId="3" borderId="0" xfId="3" applyFont="1" applyFill="1" applyAlignment="1">
      <alignment vertical="center" wrapText="1"/>
    </xf>
    <xf numFmtId="6" fontId="10" fillId="5" borderId="0" xfId="0" applyNumberFormat="1" applyFont="1" applyFill="1"/>
    <xf numFmtId="6" fontId="6" fillId="3" borderId="13" xfId="0" applyNumberFormat="1" applyFont="1" applyFill="1" applyBorder="1" applyAlignment="1">
      <alignment vertical="center"/>
    </xf>
    <xf numFmtId="164" fontId="38" fillId="2" borderId="9" xfId="1" applyNumberFormat="1" applyFont="1" applyFill="1" applyBorder="1" applyAlignment="1">
      <alignment horizontal="center" vertical="center"/>
    </xf>
    <xf numFmtId="164" fontId="38" fillId="5" borderId="9" xfId="1" applyNumberFormat="1" applyFont="1" applyFill="1" applyBorder="1" applyAlignment="1">
      <alignment horizontal="center" vertical="center"/>
    </xf>
    <xf numFmtId="0" fontId="39" fillId="7" borderId="0" xfId="0" applyFont="1" applyFill="1" applyAlignment="1">
      <alignment horizontal="left" vertical="center" wrapText="1"/>
    </xf>
    <xf numFmtId="9" fontId="19" fillId="7" borderId="0" xfId="2" applyFont="1" applyFill="1" applyAlignment="1">
      <alignment horizontal="center" vertical="center"/>
    </xf>
    <xf numFmtId="9" fontId="2" fillId="7" borderId="0" xfId="2" applyFont="1" applyFill="1" applyAlignment="1">
      <alignment vertical="center"/>
    </xf>
    <xf numFmtId="0" fontId="23" fillId="7" borderId="13" xfId="0" applyFont="1" applyFill="1" applyBorder="1" applyAlignment="1">
      <alignment vertical="center" wrapText="1"/>
    </xf>
    <xf numFmtId="9" fontId="19" fillId="7" borderId="0" xfId="2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164" fontId="9" fillId="2" borderId="0" xfId="1" applyNumberFormat="1" applyFont="1" applyFill="1" applyBorder="1" applyAlignment="1">
      <alignment horizontal="center" vertical="center"/>
    </xf>
    <xf numFmtId="0" fontId="35" fillId="0" borderId="0" xfId="4" applyFont="1"/>
    <xf numFmtId="0" fontId="32" fillId="0" borderId="0" xfId="0" applyFont="1"/>
    <xf numFmtId="0" fontId="33" fillId="0" borderId="29" xfId="0" applyFont="1" applyBorder="1"/>
    <xf numFmtId="0" fontId="33" fillId="0" borderId="27" xfId="0" applyFont="1" applyBorder="1"/>
    <xf numFmtId="0" fontId="33" fillId="0" borderId="28" xfId="0" applyFont="1" applyBorder="1"/>
    <xf numFmtId="0" fontId="33" fillId="0" borderId="30" xfId="0" applyFont="1" applyBorder="1"/>
    <xf numFmtId="0" fontId="36" fillId="0" borderId="0" xfId="4" applyFont="1"/>
    <xf numFmtId="0" fontId="36" fillId="0" borderId="0" xfId="0" applyFont="1"/>
    <xf numFmtId="0" fontId="8" fillId="0" borderId="27" xfId="0" applyFont="1" applyBorder="1"/>
    <xf numFmtId="0" fontId="39" fillId="7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9" fontId="9" fillId="2" borderId="0" xfId="2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 wrapText="1"/>
    </xf>
    <xf numFmtId="9" fontId="18" fillId="2" borderId="0" xfId="2" applyFont="1" applyFill="1" applyBorder="1" applyAlignment="1">
      <alignment horizontal="center" vertical="center"/>
    </xf>
    <xf numFmtId="164" fontId="18" fillId="2" borderId="0" xfId="1" applyNumberFormat="1" applyFont="1" applyFill="1" applyBorder="1" applyAlignment="1">
      <alignment horizontal="center" vertical="center"/>
    </xf>
    <xf numFmtId="0" fontId="39" fillId="7" borderId="5" xfId="0" applyFont="1" applyFill="1" applyBorder="1" applyAlignment="1">
      <alignment vertical="center" wrapText="1"/>
    </xf>
    <xf numFmtId="0" fontId="34" fillId="2" borderId="27" xfId="6" applyFont="1" applyFill="1" applyBorder="1"/>
    <xf numFmtId="0" fontId="34" fillId="0" borderId="27" xfId="8" applyFont="1" applyBorder="1"/>
    <xf numFmtId="0" fontId="34" fillId="0" borderId="27" xfId="8" applyFont="1" applyBorder="1" applyAlignment="1">
      <alignment horizontal="center"/>
    </xf>
    <xf numFmtId="3" fontId="34" fillId="0" borderId="27" xfId="8" applyNumberFormat="1" applyFont="1" applyBorder="1" applyAlignment="1">
      <alignment horizontal="center"/>
    </xf>
    <xf numFmtId="4" fontId="34" fillId="0" borderId="27" xfId="8" applyNumberFormat="1" applyFont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12" fillId="3" borderId="1" xfId="3" applyFont="1" applyFill="1" applyBorder="1" applyAlignment="1">
      <alignment horizontal="centerContinuous" vertical="center" wrapText="1"/>
    </xf>
    <xf numFmtId="0" fontId="12" fillId="3" borderId="2" xfId="3" applyFont="1" applyFill="1" applyBorder="1" applyAlignment="1">
      <alignment horizontal="centerContinuous" vertical="center" wrapText="1"/>
    </xf>
    <xf numFmtId="0" fontId="12" fillId="3" borderId="10" xfId="3" applyFont="1" applyFill="1" applyBorder="1" applyAlignment="1">
      <alignment horizontal="centerContinuous" vertical="center" wrapText="1"/>
    </xf>
    <xf numFmtId="164" fontId="9" fillId="2" borderId="9" xfId="2" applyNumberFormat="1" applyFont="1" applyFill="1" applyBorder="1" applyAlignment="1">
      <alignment horizontal="center" vertical="center"/>
    </xf>
    <xf numFmtId="0" fontId="8" fillId="4" borderId="10" xfId="3" applyFont="1" applyFill="1" applyBorder="1" applyAlignment="1">
      <alignment horizontal="left" vertical="center" wrapText="1"/>
    </xf>
    <xf numFmtId="0" fontId="8" fillId="4" borderId="1" xfId="3" applyFont="1" applyFill="1" applyBorder="1" applyAlignment="1">
      <alignment horizontal="left" vertical="center" wrapText="1"/>
    </xf>
    <xf numFmtId="0" fontId="15" fillId="6" borderId="0" xfId="4" applyFont="1" applyFill="1"/>
    <xf numFmtId="0" fontId="34" fillId="0" borderId="27" xfId="9" applyFont="1" applyBorder="1" applyAlignment="1">
      <alignment horizontal="center"/>
    </xf>
    <xf numFmtId="0" fontId="34" fillId="0" borderId="27" xfId="9" applyFont="1" applyBorder="1"/>
    <xf numFmtId="2" fontId="40" fillId="6" borderId="0" xfId="4" applyNumberFormat="1" applyFont="1" applyFill="1" applyAlignment="1">
      <alignment horizontal="center"/>
    </xf>
    <xf numFmtId="1" fontId="35" fillId="6" borderId="0" xfId="4" applyNumberFormat="1" applyFont="1" applyFill="1" applyAlignment="1">
      <alignment horizontal="center"/>
    </xf>
    <xf numFmtId="1" fontId="42" fillId="0" borderId="32" xfId="4" applyNumberFormat="1" applyFont="1" applyBorder="1" applyAlignment="1">
      <alignment horizontal="center"/>
    </xf>
    <xf numFmtId="4" fontId="34" fillId="0" borderId="33" xfId="6" applyNumberFormat="1" applyFont="1" applyBorder="1" applyAlignment="1">
      <alignment horizontal="center"/>
    </xf>
    <xf numFmtId="4" fontId="34" fillId="0" borderId="33" xfId="4" applyNumberFormat="1" applyFont="1" applyBorder="1" applyAlignment="1">
      <alignment horizontal="center"/>
    </xf>
    <xf numFmtId="4" fontId="34" fillId="0" borderId="33" xfId="8" applyNumberFormat="1" applyFont="1" applyBorder="1" applyAlignment="1">
      <alignment horizontal="center"/>
    </xf>
    <xf numFmtId="3" fontId="34" fillId="0" borderId="33" xfId="6" applyNumberFormat="1" applyFont="1" applyBorder="1" applyAlignment="1">
      <alignment horizontal="center"/>
    </xf>
    <xf numFmtId="1" fontId="42" fillId="6" borderId="32" xfId="4" applyNumberFormat="1" applyFont="1" applyFill="1" applyBorder="1" applyAlignment="1">
      <alignment horizontal="center"/>
    </xf>
    <xf numFmtId="0" fontId="34" fillId="0" borderId="34" xfId="0" applyFont="1" applyBorder="1"/>
    <xf numFmtId="0" fontId="34" fillId="0" borderId="34" xfId="6" applyFont="1" applyBorder="1"/>
    <xf numFmtId="0" fontId="34" fillId="0" borderId="34" xfId="6" applyFont="1" applyBorder="1" applyAlignment="1">
      <alignment horizontal="center"/>
    </xf>
    <xf numFmtId="3" fontId="34" fillId="0" borderId="34" xfId="6" applyNumberFormat="1" applyFont="1" applyBorder="1" applyAlignment="1">
      <alignment horizontal="center"/>
    </xf>
    <xf numFmtId="4" fontId="34" fillId="0" borderId="34" xfId="6" applyNumberFormat="1" applyFont="1" applyBorder="1" applyAlignment="1">
      <alignment horizontal="center"/>
    </xf>
    <xf numFmtId="9" fontId="34" fillId="0" borderId="34" xfId="2" applyFont="1" applyFill="1" applyBorder="1" applyAlignment="1">
      <alignment horizontal="center"/>
    </xf>
    <xf numFmtId="4" fontId="34" fillId="0" borderId="34" xfId="8" applyNumberFormat="1" applyFont="1" applyBorder="1" applyAlignment="1">
      <alignment horizontal="center"/>
    </xf>
    <xf numFmtId="4" fontId="34" fillId="0" borderId="35" xfId="6" applyNumberFormat="1" applyFont="1" applyBorder="1" applyAlignment="1">
      <alignment horizontal="center"/>
    </xf>
    <xf numFmtId="9" fontId="34" fillId="0" borderId="34" xfId="2" applyFont="1" applyBorder="1" applyAlignment="1">
      <alignment horizontal="center"/>
    </xf>
    <xf numFmtId="1" fontId="40" fillId="6" borderId="32" xfId="4" applyNumberFormat="1" applyFont="1" applyFill="1" applyBorder="1" applyAlignment="1">
      <alignment horizontal="center"/>
    </xf>
    <xf numFmtId="1" fontId="34" fillId="0" borderId="32" xfId="6" applyNumberFormat="1" applyFont="1" applyBorder="1" applyAlignment="1">
      <alignment horizontal="center"/>
    </xf>
    <xf numFmtId="3" fontId="35" fillId="6" borderId="0" xfId="4" applyNumberFormat="1" applyFont="1" applyFill="1" applyAlignment="1">
      <alignment horizontal="center"/>
    </xf>
    <xf numFmtId="1" fontId="34" fillId="0" borderId="32" xfId="0" applyNumberFormat="1" applyFont="1" applyBorder="1" applyAlignment="1">
      <alignment horizontal="center"/>
    </xf>
    <xf numFmtId="4" fontId="41" fillId="0" borderId="27" xfId="8" applyNumberFormat="1" applyFont="1" applyBorder="1" applyAlignment="1">
      <alignment horizontal="center"/>
    </xf>
    <xf numFmtId="1" fontId="34" fillId="0" borderId="32" xfId="8" applyNumberFormat="1" applyFont="1" applyBorder="1" applyAlignment="1">
      <alignment horizontal="center"/>
    </xf>
    <xf numFmtId="0" fontId="43" fillId="0" borderId="0" xfId="9" applyFont="1"/>
    <xf numFmtId="164" fontId="9" fillId="2" borderId="13" xfId="1" applyNumberFormat="1" applyFont="1" applyFill="1" applyBorder="1" applyAlignment="1">
      <alignment horizontal="center" vertical="center"/>
    </xf>
    <xf numFmtId="164" fontId="9" fillId="2" borderId="21" xfId="1" applyNumberFormat="1" applyFont="1" applyFill="1" applyBorder="1" applyAlignment="1">
      <alignment horizontal="center" vertical="center"/>
    </xf>
    <xf numFmtId="164" fontId="9" fillId="2" borderId="26" xfId="1" applyNumberFormat="1" applyFont="1" applyFill="1" applyBorder="1" applyAlignment="1">
      <alignment horizontal="center" vertical="center"/>
    </xf>
    <xf numFmtId="164" fontId="9" fillId="7" borderId="22" xfId="1" applyNumberFormat="1" applyFont="1" applyFill="1" applyBorder="1" applyAlignment="1">
      <alignment horizontal="center" vertical="center"/>
    </xf>
    <xf numFmtId="164" fontId="18" fillId="7" borderId="24" xfId="1" applyNumberFormat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left" vertical="center" wrapText="1"/>
    </xf>
    <xf numFmtId="0" fontId="23" fillId="7" borderId="0" xfId="0" applyFont="1" applyFill="1" applyAlignment="1">
      <alignment horizontal="left" vertical="center" wrapText="1"/>
    </xf>
    <xf numFmtId="0" fontId="39" fillId="7" borderId="12" xfId="0" applyFont="1" applyFill="1" applyBorder="1" applyAlignment="1">
      <alignment horizontal="left" vertical="center" wrapText="1"/>
    </xf>
    <xf numFmtId="0" fontId="39" fillId="7" borderId="0" xfId="0" applyFont="1" applyFill="1" applyAlignment="1">
      <alignment horizontal="left" vertical="center" wrapText="1"/>
    </xf>
    <xf numFmtId="0" fontId="39" fillId="7" borderId="5" xfId="0" applyFont="1" applyFill="1" applyBorder="1" applyAlignment="1">
      <alignment horizontal="left" vertical="center" wrapText="1"/>
    </xf>
    <xf numFmtId="0" fontId="23" fillId="7" borderId="31" xfId="0" applyFont="1" applyFill="1" applyBorder="1" applyAlignment="1">
      <alignment horizontal="left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28" fillId="3" borderId="7" xfId="3" applyFont="1" applyFill="1" applyBorder="1" applyAlignment="1">
      <alignment horizontal="center" vertical="center" wrapText="1"/>
    </xf>
    <xf numFmtId="0" fontId="28" fillId="3" borderId="8" xfId="3" applyFont="1" applyFill="1" applyBorder="1" applyAlignment="1">
      <alignment horizontal="center" vertical="center" wrapText="1"/>
    </xf>
    <xf numFmtId="0" fontId="28" fillId="3" borderId="3" xfId="3" applyFont="1" applyFill="1" applyBorder="1" applyAlignment="1">
      <alignment horizontal="center" vertical="center" wrapText="1"/>
    </xf>
    <xf numFmtId="0" fontId="28" fillId="3" borderId="4" xfId="3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6" fontId="10" fillId="5" borderId="22" xfId="0" applyNumberFormat="1" applyFont="1" applyFill="1" applyBorder="1" applyAlignment="1">
      <alignment horizontal="right" vertical="center"/>
    </xf>
    <xf numFmtId="6" fontId="10" fillId="5" borderId="23" xfId="0" applyNumberFormat="1" applyFont="1" applyFill="1" applyBorder="1" applyAlignment="1">
      <alignment horizontal="right" vertical="center"/>
    </xf>
    <xf numFmtId="6" fontId="10" fillId="5" borderId="24" xfId="0" applyNumberFormat="1" applyFont="1" applyFill="1" applyBorder="1" applyAlignment="1">
      <alignment horizontal="right" vertical="center"/>
    </xf>
    <xf numFmtId="6" fontId="6" fillId="3" borderId="9" xfId="0" applyNumberFormat="1" applyFont="1" applyFill="1" applyBorder="1" applyAlignment="1">
      <alignment horizontal="right" vertical="center"/>
    </xf>
  </cellXfs>
  <cellStyles count="10">
    <cellStyle name="_????(319)_#summary 2007 Sep. Value Analysis Big10 2" xfId="3" xr:uid="{00000000-0005-0000-0000-000000000000}"/>
    <cellStyle name="Comma" xfId="1" builtinId="3"/>
    <cellStyle name="Normal" xfId="0" builtinId="0"/>
    <cellStyle name="Normal 2" xfId="4" xr:uid="{00000000-0005-0000-0000-000003000000}"/>
    <cellStyle name="Normal 2 2" xfId="6" xr:uid="{00000000-0005-0000-0000-000004000000}"/>
    <cellStyle name="Normal 2 2 2" xfId="8" xr:uid="{36CC17C2-8B28-4161-ADDD-244ABCE1B0EC}"/>
    <cellStyle name="Normal 3" xfId="5" xr:uid="{00000000-0005-0000-0000-000005000000}"/>
    <cellStyle name="Normal 4" xfId="9" xr:uid="{2C72DE7E-EB39-4139-B6FD-D2BCB52AA7FB}"/>
    <cellStyle name="Normal_Wholesale pricelist 0723+Legacy" xfId="7" xr:uid="{CA058809-86A1-4026-BCBB-461D0421C64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yundaieu.sharepoint.com/sites/HMUKProductPlanning/Shared%20Documents/02%20-%20Cross%20Model/Dealer%20Wholesale%20pricelist/2025/Publish/07%20July%202025/202507%20Comms%20Pricelist%20Publish.xlsx" TargetMode="External"/><Relationship Id="rId1" Type="http://schemas.openxmlformats.org/officeDocument/2006/relationships/externalLinkPath" Target="https://hyundaieu.sharepoint.com/sites/HMUKProductPlanning/Shared%20Documents/02%20-%20Cross%20Model/Dealer%20Wholesale%20pricelist/2025/Publish/07%20July%202025/202507%20Comms%20Pricelist%20Publi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yundai Comms PL 0725"/>
      <sheetName val="BIK"/>
      <sheetName val="VED"/>
      <sheetName val="KONA FSCS"/>
    </sheetNames>
    <sheetDataSet>
      <sheetData sheetId="0">
        <row r="1">
          <cell r="A1" t="str">
            <v>Hyundai New Car Price List: JULY 2025</v>
          </cell>
        </row>
        <row r="2">
          <cell r="A2" t="str">
            <v>FSC</v>
          </cell>
          <cell r="B2" t="str">
            <v>CAP Code</v>
          </cell>
        </row>
        <row r="5">
          <cell r="A5" t="str">
            <v>i10 - MY25</v>
          </cell>
        </row>
        <row r="6">
          <cell r="A6" t="str">
            <v>GQS6K5615GG1E3</v>
          </cell>
          <cell r="B6" t="str">
            <v>HYI110A635HPIM  5</v>
          </cell>
        </row>
        <row r="7">
          <cell r="A7" t="str">
            <v>GQS6K561LGG1E3</v>
          </cell>
          <cell r="B7" t="str">
            <v>HYI110A635HPIA  5</v>
          </cell>
        </row>
        <row r="8">
          <cell r="A8" t="str">
            <v>GQS6K7615GG1E3</v>
          </cell>
          <cell r="B8" t="str">
            <v>HYI112A795HPIM  5</v>
          </cell>
        </row>
        <row r="9">
          <cell r="A9" t="str">
            <v>GQS6K761LGG1E3</v>
          </cell>
          <cell r="B9" t="str">
            <v>HYI112A795HPIA  5</v>
          </cell>
        </row>
        <row r="10">
          <cell r="A10" t="str">
            <v>GQS6K5615HH770</v>
          </cell>
          <cell r="B10" t="str">
            <v>HYI110P635HPIM  5</v>
          </cell>
        </row>
        <row r="11">
          <cell r="A11" t="str">
            <v>GQS6K561LHH770</v>
          </cell>
          <cell r="B11" t="str">
            <v>HYI110P635HPIA  5</v>
          </cell>
        </row>
        <row r="12">
          <cell r="A12" t="str">
            <v>GQS6K7615HH770</v>
          </cell>
          <cell r="B12" t="str">
            <v>HYI112P795HPIM  5</v>
          </cell>
        </row>
        <row r="13">
          <cell r="A13" t="str">
            <v>GQS6K761LHH770</v>
          </cell>
          <cell r="B13" t="str">
            <v>HYI112P795HPIA  5</v>
          </cell>
        </row>
        <row r="14">
          <cell r="A14" t="str">
            <v>GQS6K5G15MM285</v>
          </cell>
          <cell r="B14" t="str">
            <v>HYI110N905HPTM  5</v>
          </cell>
        </row>
        <row r="15">
          <cell r="A15" t="str">
            <v>i10 - MY25 With Options</v>
          </cell>
        </row>
        <row r="16">
          <cell r="A16" t="str">
            <v>GQS6K5G15MM286</v>
          </cell>
          <cell r="B16" t="str">
            <v>HYI110N905HPTM  5</v>
          </cell>
        </row>
        <row r="17">
          <cell r="A17" t="str">
            <v>i20 - MY25</v>
          </cell>
        </row>
        <row r="18">
          <cell r="A18" t="str">
            <v>SWS6K5G17GG2NC</v>
          </cell>
          <cell r="B18" t="str">
            <v>HYI210ADN5HPTM  5</v>
          </cell>
        </row>
        <row r="19">
          <cell r="A19" t="str">
            <v>SWS6K5G1UGG2NC</v>
          </cell>
          <cell r="B19" t="str">
            <v>HYI210ADN5HPTA  5</v>
          </cell>
        </row>
        <row r="20">
          <cell r="A20" t="str">
            <v>SWS6K5G17HH0VB</v>
          </cell>
          <cell r="B20" t="str">
            <v>HYI210PRM5HPTM  5</v>
          </cell>
        </row>
        <row r="21">
          <cell r="A21" t="str">
            <v>SWS6K5G1UHH0VB</v>
          </cell>
          <cell r="B21" t="str">
            <v>HYI210PRM5HPTA  5</v>
          </cell>
        </row>
        <row r="22">
          <cell r="A22" t="str">
            <v>SWS6K5G1766380</v>
          </cell>
          <cell r="B22" t="str">
            <v>HYI210NLS5HPTM  5</v>
          </cell>
        </row>
        <row r="23">
          <cell r="A23" t="str">
            <v>SWS6K5G1U66380</v>
          </cell>
          <cell r="B23" t="str">
            <v>HYI210NLS5HPTA  5</v>
          </cell>
        </row>
        <row r="24">
          <cell r="A24" t="str">
            <v>SWS6K5G17HH0VF</v>
          </cell>
          <cell r="B24" t="str">
            <v>HYI210ULT5HPTM  5</v>
          </cell>
        </row>
        <row r="25">
          <cell r="A25" t="str">
            <v>SWS6K5G1UHH0VF</v>
          </cell>
          <cell r="B25" t="str">
            <v>HYI210ULT5HPTA  5</v>
          </cell>
        </row>
        <row r="26">
          <cell r="A26" t="str">
            <v>i20 - MY25 With Options</v>
          </cell>
        </row>
        <row r="27">
          <cell r="A27" t="str">
            <v>SWS6K5G17HH0VC</v>
          </cell>
          <cell r="B27" t="str">
            <v>HYI210PRM5HPTM  5</v>
          </cell>
        </row>
        <row r="28">
          <cell r="A28" t="str">
            <v>SWS6K5G1UHH0VC</v>
          </cell>
          <cell r="B28" t="str">
            <v>HYI210PRM5HPTA  5</v>
          </cell>
        </row>
        <row r="29">
          <cell r="A29" t="str">
            <v>SWS6K5G1766381</v>
          </cell>
          <cell r="B29" t="str">
            <v>HYI210NLS5HPTM  5</v>
          </cell>
        </row>
        <row r="30">
          <cell r="A30" t="str">
            <v>SWS6K5G1U66381</v>
          </cell>
          <cell r="B30" t="str">
            <v>HYI210NLS5HPTA  5</v>
          </cell>
        </row>
        <row r="31">
          <cell r="A31" t="str">
            <v>SWS6K5G1UHH0VD</v>
          </cell>
          <cell r="B31" t="str">
            <v>HYI210PRM5HPTA  5</v>
          </cell>
        </row>
        <row r="32">
          <cell r="A32" t="str">
            <v>SWS6K5G1UHH0VG</v>
          </cell>
          <cell r="B32" t="str">
            <v>HYI210ULT5HPTA  5</v>
          </cell>
        </row>
        <row r="33">
          <cell r="A33" t="str">
            <v>SWS6K5G1UHH0VE</v>
          </cell>
          <cell r="B33" t="str">
            <v>HYI210PRM5HPTA  5</v>
          </cell>
        </row>
        <row r="34">
          <cell r="A34" t="str">
            <v>SWS6K5G1U66374</v>
          </cell>
          <cell r="B34" t="str">
            <v>HYI210NLS5HPTA  5</v>
          </cell>
        </row>
        <row r="35">
          <cell r="A35" t="str">
            <v>SWS6K5G1U66375</v>
          </cell>
          <cell r="B35" t="str">
            <v>HYI210NLS5HPTA  5</v>
          </cell>
        </row>
        <row r="36">
          <cell r="A36" t="str">
            <v>SWS6K5G1766382</v>
          </cell>
          <cell r="B36" t="str">
            <v>HYI210NLS5HPTM  5</v>
          </cell>
        </row>
        <row r="37">
          <cell r="A37" t="str">
            <v>SWS6K5G1U66382</v>
          </cell>
          <cell r="B37" t="str">
            <v>HYI210NLS5HPTA  5</v>
          </cell>
        </row>
        <row r="38">
          <cell r="A38" t="str">
            <v>SWS6K5G1U66373</v>
          </cell>
          <cell r="B38" t="str">
            <v>HYI210NLS5HPTA  5</v>
          </cell>
        </row>
        <row r="39">
          <cell r="A39" t="str">
            <v>New BAYON - MY25</v>
          </cell>
        </row>
        <row r="40">
          <cell r="A40" t="str">
            <v>SWW5K5G17FF0TX</v>
          </cell>
          <cell r="B40" t="str">
            <v>HYBA10ADE5HPTM  1</v>
          </cell>
        </row>
        <row r="41">
          <cell r="A41" t="str">
            <v>SWW5K5G1UFF0TX</v>
          </cell>
          <cell r="B41" t="str">
            <v>HYBA10ADE5HPTA  1</v>
          </cell>
        </row>
        <row r="42">
          <cell r="A42" t="str">
            <v>SWW5K5G17FF0U7</v>
          </cell>
          <cell r="B42" t="str">
            <v>HYBA10PRM5HPTM  1</v>
          </cell>
        </row>
        <row r="43">
          <cell r="A43" t="str">
            <v>SWW5K5G1UFF0U7</v>
          </cell>
          <cell r="B43" t="str">
            <v>HYBA10PRM5HPTA  1</v>
          </cell>
        </row>
        <row r="44">
          <cell r="A44" t="str">
            <v>SWW5K5G17MM810</v>
          </cell>
          <cell r="B44" t="str">
            <v>HYBA10ULT5HPTM  1</v>
          </cell>
        </row>
        <row r="45">
          <cell r="A45" t="str">
            <v>SWW5K5G1UMM810</v>
          </cell>
          <cell r="B45" t="str">
            <v>HYBA10ULT5HPTA  1</v>
          </cell>
        </row>
        <row r="46">
          <cell r="A46" t="str">
            <v>New BAYON - MY25 With Options</v>
          </cell>
        </row>
        <row r="47">
          <cell r="A47" t="str">
            <v>SWW5K5G17FF0W2</v>
          </cell>
          <cell r="B47" t="str">
            <v>HYBA10PRM5HPTM  1</v>
          </cell>
        </row>
        <row r="48">
          <cell r="A48" t="str">
            <v>SWW5K5G1UFF0W2</v>
          </cell>
          <cell r="B48" t="str">
            <v>HYBA10PRM5HPTA  1</v>
          </cell>
        </row>
        <row r="49">
          <cell r="A49" t="str">
            <v>SWW5K5G1UFF0W3</v>
          </cell>
          <cell r="B49" t="str">
            <v>HYBA10PRM5HPTA  1</v>
          </cell>
        </row>
        <row r="50">
          <cell r="A50" t="str">
            <v>SWW5K5G1UMM866</v>
          </cell>
          <cell r="B50" t="str">
            <v>HYBA10ULT5HPTA  1</v>
          </cell>
        </row>
        <row r="51">
          <cell r="A51" t="str">
            <v>SWW5K5G1UFF0W4</v>
          </cell>
          <cell r="B51" t="str">
            <v>HYBA10PRM5HPTA  1</v>
          </cell>
        </row>
        <row r="52">
          <cell r="A52" t="str">
            <v>New i30 Hatchback MY25</v>
          </cell>
        </row>
        <row r="53">
          <cell r="A53" t="str">
            <v>G4S6K8G17GG6JV</v>
          </cell>
          <cell r="B53" t="str">
            <v>HYI315ADE5HPTM  6</v>
          </cell>
        </row>
        <row r="54">
          <cell r="A54" t="str">
            <v>G4S6K8G1UGG6JV</v>
          </cell>
          <cell r="B54" t="str">
            <v>HYI315ADE5HPTA  6</v>
          </cell>
        </row>
        <row r="55">
          <cell r="A55" t="str">
            <v>G4S6K8G17GG6KG</v>
          </cell>
          <cell r="B55" t="str">
            <v>HYI315PRM5HPTM  6</v>
          </cell>
        </row>
        <row r="56">
          <cell r="A56" t="str">
            <v>G4S6K8G1UGG6KK</v>
          </cell>
          <cell r="B56" t="str">
            <v>HYI315PRM5HPTA  6</v>
          </cell>
        </row>
        <row r="57">
          <cell r="A57" t="str">
            <v>G4S6K8G17BB866</v>
          </cell>
          <cell r="B57" t="str">
            <v>HYI315NLI5HPTM  6</v>
          </cell>
        </row>
        <row r="58">
          <cell r="A58" t="str">
            <v>G4S6K8G1UBB867</v>
          </cell>
          <cell r="B58" t="str">
            <v>HYI315NLI5HPTA  6</v>
          </cell>
        </row>
        <row r="59">
          <cell r="A59" t="str">
            <v>G4S6K8G17BB870</v>
          </cell>
          <cell r="B59" t="str">
            <v>HYI315NLS5HPTM  6</v>
          </cell>
        </row>
        <row r="60">
          <cell r="A60" t="str">
            <v>G4S6K8G1UBB871</v>
          </cell>
          <cell r="B60" t="str">
            <v>HYI315NLS5HPTA  6</v>
          </cell>
        </row>
        <row r="61">
          <cell r="A61" t="str">
            <v>New i30 Tourer MY25</v>
          </cell>
        </row>
        <row r="62">
          <cell r="A62" t="str">
            <v>G4W5K8G17GG6KM</v>
          </cell>
          <cell r="B62" t="str">
            <v>HYI315ADE5EPTM  6</v>
          </cell>
        </row>
        <row r="63">
          <cell r="A63" t="str">
            <v>G4W5K8G1UGG6KM</v>
          </cell>
          <cell r="B63" t="str">
            <v>HYI315ADE5EPTA  6</v>
          </cell>
        </row>
        <row r="64">
          <cell r="A64" t="str">
            <v>G4W5K8G17GG6KN</v>
          </cell>
          <cell r="B64" t="str">
            <v>HYI315PRM5EPTM  6</v>
          </cell>
        </row>
        <row r="65">
          <cell r="A65" t="str">
            <v>G4W5K8G1UGG6KQ</v>
          </cell>
          <cell r="B65" t="str">
            <v>HYI315PRM5EPTA  6</v>
          </cell>
        </row>
        <row r="66">
          <cell r="A66" t="str">
            <v>All-new INSTER EV MY25</v>
          </cell>
        </row>
        <row r="67">
          <cell r="A67" t="str">
            <v>6XS5ZDZ7ZSS074</v>
          </cell>
          <cell r="B67" t="str">
            <v xml:space="preserve">HYIR0001 5HE A </v>
          </cell>
        </row>
        <row r="68">
          <cell r="A68" t="str">
            <v>6XS5ZDZ7ZSS075</v>
          </cell>
          <cell r="B68" t="str">
            <v xml:space="preserve">HYIR000145HE A </v>
          </cell>
        </row>
        <row r="69">
          <cell r="A69" t="str">
            <v>6XS5ZDZ7ZHH568</v>
          </cell>
          <cell r="B69" t="str">
            <v xml:space="preserve">HYIR0002 5HE A </v>
          </cell>
        </row>
        <row r="70">
          <cell r="A70" t="str">
            <v>6XS5ZDZ7ZHH569</v>
          </cell>
          <cell r="B70" t="str">
            <v xml:space="preserve">HYIR0002 5HE A </v>
          </cell>
        </row>
        <row r="71">
          <cell r="A71" t="str">
            <v>6XS5ZDZ7ZHH206</v>
          </cell>
          <cell r="B71" t="str">
            <v xml:space="preserve">HYIR0002 5HE A </v>
          </cell>
        </row>
        <row r="72">
          <cell r="A72" t="str">
            <v>6XS5ZDZ7ZHH208</v>
          </cell>
          <cell r="B72" t="str">
            <v xml:space="preserve">HYIR0002 5HE A </v>
          </cell>
        </row>
        <row r="73">
          <cell r="A73" t="str">
            <v>6XS5ZDZ7ZJJ500</v>
          </cell>
          <cell r="B73" t="str">
            <v xml:space="preserve">HYIR00CR45HE A </v>
          </cell>
        </row>
        <row r="74">
          <cell r="A74" t="str">
            <v>6XS5ZDZ7ZJJ501</v>
          </cell>
          <cell r="B74" t="str">
            <v xml:space="preserve">HYIR00CR45HE A </v>
          </cell>
        </row>
        <row r="75">
          <cell r="A75" t="str">
            <v>All-new INSTER EV MY26</v>
          </cell>
        </row>
        <row r="76">
          <cell r="A76" t="str">
            <v>6XS5ZDZ7ZSS114</v>
          </cell>
          <cell r="B76" t="str">
            <v xml:space="preserve">HYIR0001 5HE A </v>
          </cell>
        </row>
        <row r="77">
          <cell r="A77" t="str">
            <v>6XS5ZDZ7ZSS115</v>
          </cell>
          <cell r="B77" t="str">
            <v xml:space="preserve">HYIR000145HE A </v>
          </cell>
        </row>
        <row r="78">
          <cell r="A78" t="str">
            <v>6XS5ZDZ7ZHH596</v>
          </cell>
          <cell r="B78" t="str">
            <v xml:space="preserve">HYIR0002 5HE A </v>
          </cell>
        </row>
        <row r="79">
          <cell r="A79" t="str">
            <v>6XS5ZDZ7ZHH597</v>
          </cell>
          <cell r="B79" t="str">
            <v xml:space="preserve">HYIR0002 5HE A </v>
          </cell>
        </row>
        <row r="80">
          <cell r="A80" t="str">
            <v>6XS5ZDZ7ZHH599</v>
          </cell>
          <cell r="B80" t="str">
            <v xml:space="preserve">HYIR0002 5HE A </v>
          </cell>
        </row>
        <row r="81">
          <cell r="A81" t="str">
            <v>6XS5ZDZ7ZHH598</v>
          </cell>
          <cell r="B81" t="str">
            <v xml:space="preserve">HYIR0002 5HE A </v>
          </cell>
        </row>
        <row r="82">
          <cell r="A82" t="str">
            <v>6XS5ZDZ7ZJJ520</v>
          </cell>
          <cell r="B82" t="str">
            <v xml:space="preserve">HYIR00CR45HE A </v>
          </cell>
        </row>
        <row r="83">
          <cell r="A83" t="str">
            <v>6XS5ZDZ7ZJJ521</v>
          </cell>
          <cell r="B83" t="str">
            <v xml:space="preserve">HYIR00CR45HE A </v>
          </cell>
        </row>
        <row r="84">
          <cell r="A84" t="str">
            <v>KONA  - MY25</v>
          </cell>
        </row>
        <row r="85">
          <cell r="A85" t="str">
            <v>1EW5K5G17GG0U6</v>
          </cell>
          <cell r="B85" t="str">
            <v>HYKN10AD15HPTM  2</v>
          </cell>
        </row>
        <row r="86">
          <cell r="A86" t="str">
            <v>1EW5D5G17GG0U8</v>
          </cell>
          <cell r="B86" t="str">
            <v>HYKN16AD65HPTM  2</v>
          </cell>
        </row>
        <row r="87">
          <cell r="A87" t="str">
            <v>1EW5D5G1UGG0U8</v>
          </cell>
          <cell r="B87" t="str">
            <v>HYKN16AD65HPTA  2</v>
          </cell>
        </row>
        <row r="88">
          <cell r="A88" t="str">
            <v>1EW5K5G17BB308</v>
          </cell>
          <cell r="B88" t="str">
            <v>HYKN10NL15HPTM  2</v>
          </cell>
        </row>
        <row r="89">
          <cell r="A89" t="str">
            <v>1EW5D5G17BB310</v>
          </cell>
          <cell r="B89" t="str">
            <v>HYKN16NL65HPTM  2</v>
          </cell>
        </row>
        <row r="90">
          <cell r="A90" t="str">
            <v>1EW5D5G1UBB310</v>
          </cell>
          <cell r="B90" t="str">
            <v>HYKN16NL65HPTA  2</v>
          </cell>
        </row>
        <row r="91">
          <cell r="A91" t="str">
            <v>1EW5K5G17CC323</v>
          </cell>
          <cell r="B91" t="str">
            <v>HYKN10NS15HPTM  2</v>
          </cell>
        </row>
        <row r="92">
          <cell r="A92" t="str">
            <v>1EW5D5G17CC327</v>
          </cell>
          <cell r="B92" t="str">
            <v>HYKN16NS65HPTM  2</v>
          </cell>
        </row>
        <row r="93">
          <cell r="A93" t="str">
            <v>1EW5D5G1UCC327</v>
          </cell>
          <cell r="B93" t="str">
            <v>HYKN16NS65HPTA  2</v>
          </cell>
        </row>
        <row r="94">
          <cell r="A94" t="str">
            <v>1EW5K5G17HH977</v>
          </cell>
          <cell r="B94" t="str">
            <v>HYKN10UL15HPTM  2</v>
          </cell>
        </row>
        <row r="95">
          <cell r="A95" t="str">
            <v>1EW5D5G17HH981</v>
          </cell>
          <cell r="B95" t="str">
            <v>HYKN16UL65HPTM  2</v>
          </cell>
        </row>
        <row r="96">
          <cell r="A96" t="str">
            <v>1EW5D5G1UHH981</v>
          </cell>
          <cell r="B96" t="str">
            <v>HYKN16UL65HPTA  2</v>
          </cell>
        </row>
        <row r="97">
          <cell r="A97" t="str">
            <v>KONA  - MY25 With Options</v>
          </cell>
        </row>
        <row r="98">
          <cell r="A98" t="str">
            <v>1EW5K5G17BB309</v>
          </cell>
          <cell r="B98" t="str">
            <v>HYKN10NL15HPTM  2</v>
          </cell>
        </row>
        <row r="99">
          <cell r="A99" t="str">
            <v>1EW5D5G17BB311</v>
          </cell>
          <cell r="B99" t="str">
            <v>HYKN16NL65HPTM  2</v>
          </cell>
        </row>
        <row r="100">
          <cell r="A100" t="str">
            <v>1EW5D5G1UBB311</v>
          </cell>
          <cell r="B100" t="str">
            <v>HYKN16NL65HPTA  2</v>
          </cell>
        </row>
        <row r="101">
          <cell r="A101" t="str">
            <v>1EW5K5G17CC324</v>
          </cell>
          <cell r="B101" t="str">
            <v>HYKN10NS15HPTM  2</v>
          </cell>
        </row>
        <row r="102">
          <cell r="A102" t="str">
            <v>1EW5D5G17CC328</v>
          </cell>
          <cell r="B102" t="str">
            <v>HYKN16NS65HPTM  2</v>
          </cell>
        </row>
        <row r="103">
          <cell r="A103" t="str">
            <v>1EW5D5G1UCC328</v>
          </cell>
          <cell r="B103" t="str">
            <v>HYKN16NS65HPTA  2</v>
          </cell>
        </row>
        <row r="104">
          <cell r="A104" t="str">
            <v>1EW5K5G17CC326</v>
          </cell>
          <cell r="B104" t="str">
            <v>HYKN10N1S5HPTM  2</v>
          </cell>
        </row>
        <row r="105">
          <cell r="A105" t="str">
            <v>1EW5D5G17CC330</v>
          </cell>
          <cell r="B105" t="str">
            <v>HYKN16NSL5HPTM  2</v>
          </cell>
        </row>
        <row r="106">
          <cell r="A106" t="str">
            <v>1EW5D5G1UCC332</v>
          </cell>
          <cell r="B106" t="str">
            <v>HYKN16NSL5HPTA  2</v>
          </cell>
        </row>
        <row r="107">
          <cell r="A107" t="str">
            <v>1EW5D5G1UHH984</v>
          </cell>
          <cell r="B107" t="str">
            <v>HYKN16U6L5HPTA  2</v>
          </cell>
        </row>
        <row r="108">
          <cell r="A108" t="str">
            <v>1EW5K5G17CC325</v>
          </cell>
          <cell r="B108" t="str">
            <v>HYKN10N1S5HPTM  2</v>
          </cell>
        </row>
        <row r="109">
          <cell r="A109" t="str">
            <v>1EW5D5G17CC329</v>
          </cell>
          <cell r="B109" t="str">
            <v>HYKN16NSL5HPTM  2</v>
          </cell>
        </row>
        <row r="110">
          <cell r="A110" t="str">
            <v>1EW5D5G1UCC331</v>
          </cell>
          <cell r="B110" t="str">
            <v>HYKN16NSL5HPTA  2</v>
          </cell>
        </row>
        <row r="111">
          <cell r="A111" t="str">
            <v>1EW5K5G17HH980</v>
          </cell>
          <cell r="B111" t="str">
            <v>HYKN10UL15HPTM  2</v>
          </cell>
        </row>
        <row r="112">
          <cell r="A112" t="str">
            <v>1EW5D5G17HH982</v>
          </cell>
          <cell r="B112" t="str">
            <v>HYKN16UL65HPTM  2</v>
          </cell>
        </row>
        <row r="113">
          <cell r="A113" t="str">
            <v>KONA Hybrid - MY25</v>
          </cell>
        </row>
        <row r="114">
          <cell r="A114" t="str">
            <v>1YW5K9A1TEV1GG0ZD</v>
          </cell>
          <cell r="B114" t="str">
            <v>HYKN16HA65HHIA  2</v>
          </cell>
        </row>
        <row r="115">
          <cell r="A115" t="str">
            <v>1YW5K9A1TEV1BB146</v>
          </cell>
          <cell r="B115" t="str">
            <v>HYKN16HN65HHIA  2</v>
          </cell>
        </row>
        <row r="116">
          <cell r="A116" t="str">
            <v>1YW5K9A1TEV1CC186</v>
          </cell>
          <cell r="B116" t="str">
            <v>HYKN16HNS5HHIA  2</v>
          </cell>
        </row>
        <row r="117">
          <cell r="A117" t="str">
            <v>1YW5K9A1TEV1HH808</v>
          </cell>
          <cell r="B117" t="str">
            <v>HYKN16HUT5HHIA  2</v>
          </cell>
        </row>
        <row r="118">
          <cell r="A118" t="str">
            <v>KONA Hybrid - MY25 With Options</v>
          </cell>
        </row>
        <row r="119">
          <cell r="A119" t="str">
            <v>1YW5K9A1TEV1BB147</v>
          </cell>
          <cell r="B119" t="str">
            <v>HYKN16HN65HHIA  2</v>
          </cell>
        </row>
        <row r="120">
          <cell r="A120" t="str">
            <v>1YW5K9A1TEV1CC187</v>
          </cell>
          <cell r="B120" t="str">
            <v>HYKN16HNS5HHIA  2</v>
          </cell>
        </row>
        <row r="121">
          <cell r="A121" t="str">
            <v>1YW5K9A1TEV1CC209</v>
          </cell>
          <cell r="B121" t="str">
            <v>HYKN16HNL5HHIA  2</v>
          </cell>
        </row>
        <row r="122">
          <cell r="A122" t="str">
            <v>1YW5K9A1TEV1HH729</v>
          </cell>
          <cell r="B122" t="str">
            <v>HYKN16HUL5HHIA  2</v>
          </cell>
        </row>
        <row r="123">
          <cell r="A123" t="str">
            <v>1YW5K9A1TEV1CC226</v>
          </cell>
          <cell r="B123" t="str">
            <v>HYKN16HNL5HHIA  2</v>
          </cell>
        </row>
        <row r="124">
          <cell r="A124" t="str">
            <v>KONA Hybrid - MY25.1 (No product or price change from MY25)</v>
          </cell>
        </row>
        <row r="125">
          <cell r="A125" t="str">
            <v>1YW5K9A1TEV1GG1NX</v>
          </cell>
          <cell r="B125" t="str">
            <v>HYKN16HA65HHIA  2</v>
          </cell>
        </row>
        <row r="126">
          <cell r="A126" t="str">
            <v>1YW5K9A1TEV1BB306</v>
          </cell>
          <cell r="B126" t="str">
            <v>HYKN16HN65HHIA  2</v>
          </cell>
        </row>
        <row r="127">
          <cell r="A127" t="str">
            <v>1YW5K9A1TEV1CC324</v>
          </cell>
          <cell r="B127" t="str">
            <v>HYKN16HNS5HHIA  2</v>
          </cell>
        </row>
        <row r="128">
          <cell r="A128" t="str">
            <v>1YW5K9A1TEV1HH08Z</v>
          </cell>
          <cell r="B128" t="str">
            <v>HYKN16HUT5HHIA  2</v>
          </cell>
        </row>
        <row r="129">
          <cell r="A129" t="str">
            <v>KONA Hybrid - MY25.1 With Options (No product or price change from MY25)</v>
          </cell>
        </row>
        <row r="130">
          <cell r="A130" t="str">
            <v>1YW5K9A1TEV1BB307</v>
          </cell>
          <cell r="B130" t="str">
            <v>HYKN16HN65HHIA  2</v>
          </cell>
        </row>
        <row r="131">
          <cell r="A131" t="str">
            <v>1YW5K9A1TEV1CC293</v>
          </cell>
          <cell r="B131" t="str">
            <v>HYKN16HNL5HHIA  2</v>
          </cell>
        </row>
        <row r="132">
          <cell r="A132" t="str">
            <v>1YW5K9A1TEV1HH996</v>
          </cell>
          <cell r="B132" t="str">
            <v>HYKN16HUL5HHIA  2</v>
          </cell>
        </row>
        <row r="133">
          <cell r="A133" t="str">
            <v>KONA Electric - MY25</v>
          </cell>
        </row>
        <row r="134">
          <cell r="A134" t="str">
            <v>7FW5ZHZ7ZGG0GS</v>
          </cell>
          <cell r="B134" t="str">
            <v>HYKN00A4E5HE A  2</v>
          </cell>
        </row>
        <row r="135">
          <cell r="A135" t="str">
            <v>7FW5ZHZ7ZGG0GU</v>
          </cell>
          <cell r="B135" t="str">
            <v>HYKN00ADE5HE A  2</v>
          </cell>
        </row>
        <row r="136">
          <cell r="A136" t="str">
            <v>7FW5ZHZ7ZBB085</v>
          </cell>
          <cell r="B136" t="str">
            <v>HYKN00NLI5HE A  2</v>
          </cell>
        </row>
        <row r="137">
          <cell r="A137" t="str">
            <v>7FW5ZHZ7ZCC133</v>
          </cell>
          <cell r="B137" t="str">
            <v>HYKN00NLS5HE A  2</v>
          </cell>
        </row>
        <row r="138">
          <cell r="A138" t="str">
            <v>7FW5ZHZ7ZHH874</v>
          </cell>
          <cell r="B138" t="str">
            <v>HYKN00ULT5HE A  2</v>
          </cell>
        </row>
        <row r="139">
          <cell r="A139" t="str">
            <v xml:space="preserve">KONA Electric - MY25 With Options </v>
          </cell>
        </row>
        <row r="140">
          <cell r="A140" t="str">
            <v>7FW5ZHZ7ZGG0GT</v>
          </cell>
          <cell r="B140" t="str">
            <v>HYKN00A4C5HE A  2</v>
          </cell>
        </row>
        <row r="141">
          <cell r="A141" t="str">
            <v>7FW5ZHZ7ZGG0GV</v>
          </cell>
          <cell r="B141" t="str">
            <v>HYKN00ADC5HE A  2</v>
          </cell>
        </row>
        <row r="142">
          <cell r="A142" t="str">
            <v>7FW5ZHZ7ZBB086</v>
          </cell>
          <cell r="B142" t="str">
            <v>HYKN00NLI5HE A  2</v>
          </cell>
        </row>
        <row r="143">
          <cell r="A143" t="str">
            <v>7FW5ZHZ7ZCC135</v>
          </cell>
          <cell r="B143" t="str">
            <v>HYKN00NLS5HE A  2</v>
          </cell>
        </row>
        <row r="144">
          <cell r="A144" t="str">
            <v>7FW5ZHZ7ZCC134</v>
          </cell>
          <cell r="B144" t="str">
            <v>HYKN00NLL5HE A  2</v>
          </cell>
        </row>
        <row r="145">
          <cell r="A145" t="str">
            <v>7FW5ZHZ7ZCC136</v>
          </cell>
          <cell r="B145" t="str">
            <v>HYKN00NLL5HE A  2</v>
          </cell>
        </row>
        <row r="146">
          <cell r="A146" t="str">
            <v>7FW5ZHZ7ZHH882</v>
          </cell>
          <cell r="B146" t="str">
            <v>HYKN00ULT5HE A  2</v>
          </cell>
        </row>
        <row r="147">
          <cell r="A147" t="str">
            <v>7FW5ZHZ7ZHH877</v>
          </cell>
          <cell r="B147" t="str">
            <v>HYKN00UTL5HE A  2</v>
          </cell>
        </row>
        <row r="148">
          <cell r="A148" t="str">
            <v>7FW5ZHZ7ZHH884</v>
          </cell>
          <cell r="B148" t="str">
            <v>HYKN00UTL5HE A  2</v>
          </cell>
        </row>
        <row r="149">
          <cell r="A149" t="str">
            <v>7FW5ZHZ7ZHH872</v>
          </cell>
          <cell r="B149" t="str">
            <v>HYKN00ULL5HE A  2</v>
          </cell>
        </row>
        <row r="150">
          <cell r="A150" t="str">
            <v>7FW5ZHZ7ZHH889</v>
          </cell>
          <cell r="B150" t="str">
            <v>HYKN00ULL5HE A  2</v>
          </cell>
        </row>
        <row r="151">
          <cell r="A151" t="str">
            <v>7FW5ZHZ7ZHH880</v>
          </cell>
          <cell r="B151" t="str">
            <v>HYKN00LUL5HE A  2</v>
          </cell>
        </row>
        <row r="152">
          <cell r="A152" t="str">
            <v>7FW5ZHZ7ZHH886</v>
          </cell>
          <cell r="B152" t="str">
            <v>HYKN00LUL5HE A  2</v>
          </cell>
        </row>
        <row r="153">
          <cell r="A153" t="str">
            <v>KONA Electric - MY26</v>
          </cell>
        </row>
        <row r="154">
          <cell r="A154" t="str">
            <v>7FW5ZHZ7ZGG0RG</v>
          </cell>
          <cell r="B154" t="str">
            <v>HYKN00ADE5HE A  2</v>
          </cell>
        </row>
        <row r="155">
          <cell r="A155" t="str">
            <v>7FW5ZHZ7ZBB184</v>
          </cell>
          <cell r="B155" t="str">
            <v>HYKN00NLI5HE A  2</v>
          </cell>
        </row>
        <row r="156">
          <cell r="A156" t="str">
            <v>7FW5ZHZ7ZCC196</v>
          </cell>
          <cell r="B156" t="str">
            <v>HYKN00NLS5HE A  2</v>
          </cell>
        </row>
        <row r="157">
          <cell r="A157" t="str">
            <v>7FW5ZHZ7ZHH04M</v>
          </cell>
          <cell r="B157" t="str">
            <v>HYKN00ULT5HE A  2</v>
          </cell>
        </row>
        <row r="158">
          <cell r="A158" t="str">
            <v xml:space="preserve">KONA Electric - MY26 With Options </v>
          </cell>
        </row>
        <row r="159">
          <cell r="A159" t="str">
            <v>7FW5ZHZ7ZGG0RJ</v>
          </cell>
          <cell r="B159" t="str">
            <v>HYKN00ADC5HE A  2</v>
          </cell>
        </row>
        <row r="160">
          <cell r="A160" t="str">
            <v>7FW5ZHZ7ZBB185</v>
          </cell>
          <cell r="B160" t="str">
            <v>HYKN00NLI5HE A  2</v>
          </cell>
        </row>
        <row r="161">
          <cell r="A161" t="str">
            <v>7FW5ZHZ7ZCC198</v>
          </cell>
          <cell r="B161" t="str">
            <v>HYKN00NLS5HE A  2</v>
          </cell>
        </row>
        <row r="162">
          <cell r="A162" t="str">
            <v>7FW5ZHZ7ZCC197</v>
          </cell>
          <cell r="B162" t="str">
            <v>HYKN00NLL5HE A  2</v>
          </cell>
        </row>
        <row r="163">
          <cell r="A163" t="str">
            <v>7FW5ZHZ7ZCC199</v>
          </cell>
          <cell r="B163" t="str">
            <v>HYKN00NLL5HE A  2</v>
          </cell>
        </row>
        <row r="164">
          <cell r="A164" t="str">
            <v>7FW5ZHZ7ZHH04R</v>
          </cell>
          <cell r="B164" t="str">
            <v>HYKN00ULT5HE A  2</v>
          </cell>
        </row>
        <row r="165">
          <cell r="A165" t="str">
            <v>7FW5ZHZ7ZHH04O</v>
          </cell>
          <cell r="B165" t="str">
            <v>HYKN00UTL5HE A  2</v>
          </cell>
        </row>
        <row r="166">
          <cell r="A166" t="str">
            <v>7FW5ZHZ7ZHH04U</v>
          </cell>
          <cell r="B166" t="str">
            <v>HYKN00UTL5HE A  2</v>
          </cell>
        </row>
        <row r="167">
          <cell r="A167" t="str">
            <v>7FW5ZHZ7ZHH05Y</v>
          </cell>
          <cell r="B167" t="str">
            <v>HYKN00ULL5HE A  2</v>
          </cell>
        </row>
        <row r="168">
          <cell r="A168" t="str">
            <v>7FW5ZHZ7ZHH04X</v>
          </cell>
          <cell r="B168" t="str">
            <v>HYKN00ULL5HE A  2</v>
          </cell>
        </row>
        <row r="169">
          <cell r="A169" t="str">
            <v>7FW5ZHZ7ZHH04P</v>
          </cell>
          <cell r="B169" t="str">
            <v>HYKN00LUL5HE A  2</v>
          </cell>
        </row>
        <row r="170">
          <cell r="A170" t="str">
            <v>7FW5ZHZ7ZHH04W</v>
          </cell>
          <cell r="B170" t="str">
            <v>HYKN00LUL5HE A  2</v>
          </cell>
        </row>
        <row r="171">
          <cell r="A171" t="str">
            <v>NEW TUCSON - MY25</v>
          </cell>
        </row>
        <row r="172">
          <cell r="A172" t="str">
            <v>GTW5D5G17GG1ZV</v>
          </cell>
          <cell r="B172" t="str">
            <v>HYTU16ADE5EPTM  5</v>
          </cell>
        </row>
        <row r="173">
          <cell r="A173" t="str">
            <v>GTW5D5G1UGG1ZW</v>
          </cell>
          <cell r="B173" t="str">
            <v>HYTU16ADE5EPTA  5</v>
          </cell>
        </row>
        <row r="174">
          <cell r="A174" t="str">
            <v>GTW5D5G17KK2OJ</v>
          </cell>
          <cell r="B174" t="str">
            <v>HYTU16PRM5EPTM  5</v>
          </cell>
        </row>
        <row r="175">
          <cell r="A175" t="str">
            <v>GTW5D5G1UKK2NH</v>
          </cell>
          <cell r="B175" t="str">
            <v>HYTU16PEM5EPTA  5</v>
          </cell>
        </row>
        <row r="176">
          <cell r="A176" t="str">
            <v>GTW5D5G17BB08U</v>
          </cell>
          <cell r="B176" t="str">
            <v>HYTU16NLI5EPTM  5</v>
          </cell>
        </row>
        <row r="177">
          <cell r="A177" t="str">
            <v>GTW5D5G1UBB07U</v>
          </cell>
          <cell r="B177" t="str">
            <v>HYTU16NLI5EPTA  5</v>
          </cell>
        </row>
        <row r="178">
          <cell r="A178" t="str">
            <v>GTW5D5G17CC0G3</v>
          </cell>
          <cell r="B178" t="str">
            <v>HYTU16NLS5EPTM  5</v>
          </cell>
        </row>
        <row r="179">
          <cell r="A179" t="str">
            <v>GTW5D5G1UCC0EM</v>
          </cell>
          <cell r="B179" t="str">
            <v>HYTU16NLS5EPTA  5</v>
          </cell>
        </row>
        <row r="180">
          <cell r="A180" t="str">
            <v>GTW5D5G1XCC0EM</v>
          </cell>
          <cell r="B180" t="str">
            <v>HYTU16NLS5EPTA4 5</v>
          </cell>
        </row>
        <row r="181">
          <cell r="A181" t="str">
            <v>GTW5D5G17HH2FM</v>
          </cell>
          <cell r="B181" t="str">
            <v>HYTU16ULT5EPTM  5</v>
          </cell>
        </row>
        <row r="182">
          <cell r="A182" t="str">
            <v>GTW5D5G1UHH2DB</v>
          </cell>
          <cell r="B182" t="str">
            <v>HYTU16UMT5EPTA  5</v>
          </cell>
        </row>
        <row r="183">
          <cell r="A183" t="str">
            <v>GTW5D5G1XHH2DB</v>
          </cell>
          <cell r="B183" t="str">
            <v>HYTU16UMT5EPTA4 5</v>
          </cell>
        </row>
        <row r="184">
          <cell r="A184" t="str">
            <v>NEW TUCSON - MY25 ( With Options)</v>
          </cell>
        </row>
        <row r="185">
          <cell r="A185" t="str">
            <v>GTW5D5G17K2OK</v>
          </cell>
          <cell r="B185" t="str">
            <v>HYTU16PRM5EPTM  5</v>
          </cell>
        </row>
        <row r="186">
          <cell r="A186" t="str">
            <v>GTW5D5G1UKK2NI</v>
          </cell>
          <cell r="B186" t="str">
            <v>HYTU16PEM5EPTA  5</v>
          </cell>
        </row>
        <row r="187">
          <cell r="A187" t="str">
            <v>GTW5D5G17BB08V</v>
          </cell>
          <cell r="B187" t="str">
            <v>HYTU16NLI5EPTM  5</v>
          </cell>
        </row>
        <row r="188">
          <cell r="A188" t="str">
            <v>GTW5D5G1UBB07V</v>
          </cell>
          <cell r="B188" t="str">
            <v>HYTU16NLI5EPTA  5</v>
          </cell>
        </row>
        <row r="189">
          <cell r="A189" t="str">
            <v>NEW TUCSON Hybrid - MY25</v>
          </cell>
        </row>
        <row r="190">
          <cell r="A190" t="str">
            <v>JFW5D5G1FEV1GG571</v>
          </cell>
          <cell r="B190" t="str">
            <v>HYTU16ADE5EHTA  5</v>
          </cell>
        </row>
        <row r="191">
          <cell r="A191" t="str">
            <v>JFW5D5G1FEV1KK06I</v>
          </cell>
          <cell r="B191" t="str">
            <v>HYTU16PRM5EHTA  5</v>
          </cell>
        </row>
        <row r="192">
          <cell r="A192" t="str">
            <v>JFW5D5G1FEV1BB301</v>
          </cell>
          <cell r="B192" t="str">
            <v>HYTU16NLI5EHTA  5</v>
          </cell>
        </row>
        <row r="193">
          <cell r="A193" t="str">
            <v>JFW5D5G1FEV1CC357</v>
          </cell>
          <cell r="B193" t="str">
            <v>HYTU16NLS5EHTA  5</v>
          </cell>
        </row>
        <row r="194">
          <cell r="A194" t="str">
            <v>JFW5D5G1GEV1CC357</v>
          </cell>
          <cell r="B194" t="str">
            <v>HYTU16NLS5EHTA4 5</v>
          </cell>
        </row>
        <row r="195">
          <cell r="A195" t="str">
            <v>JFW5D5G1FEV1HH03O</v>
          </cell>
          <cell r="B195" t="str">
            <v>HYTU16ULT5EHTA  5</v>
          </cell>
        </row>
        <row r="196">
          <cell r="A196" t="str">
            <v>JFW5D5G1GEV1HH03O</v>
          </cell>
          <cell r="B196" t="str">
            <v>HYTU16ULT5EHTA4 5</v>
          </cell>
        </row>
        <row r="197">
          <cell r="A197" t="str">
            <v>NEW TUCSON Hybrid - MY25 With Options</v>
          </cell>
        </row>
        <row r="198">
          <cell r="A198" t="str">
            <v>JFW5D5G1FEV1BB302</v>
          </cell>
          <cell r="B198" t="str">
            <v>HYTU16NLI5EHTA  5</v>
          </cell>
        </row>
        <row r="199">
          <cell r="A199" t="str">
            <v>JFW5D5G1FEV1KK06J</v>
          </cell>
          <cell r="B199" t="str">
            <v>HYTU16PRM5EHTA  5</v>
          </cell>
        </row>
        <row r="200">
          <cell r="A200" t="str">
            <v>JFW5D5G1FEV1CC358</v>
          </cell>
          <cell r="B200" t="str">
            <v>HYTU16NLS5EHTA  5</v>
          </cell>
        </row>
        <row r="201">
          <cell r="A201" t="str">
            <v>JFW5D5G1GEV1CC358</v>
          </cell>
          <cell r="B201" t="str">
            <v>HYTU16NLS5EHTA4 5</v>
          </cell>
        </row>
        <row r="202">
          <cell r="A202" t="str">
            <v>JFW5D5G1FEV1HH03P</v>
          </cell>
          <cell r="B202" t="str">
            <v>HYTU16ULT5EHTA  5</v>
          </cell>
        </row>
        <row r="203">
          <cell r="A203" t="str">
            <v>JFW5D5G1GEV1HH03P</v>
          </cell>
          <cell r="B203" t="str">
            <v>HYTU16ULT5EHTA4 5</v>
          </cell>
        </row>
        <row r="204">
          <cell r="A204" t="str">
            <v>NEW TUCSON Plug-in Hybrid - MY25</v>
          </cell>
        </row>
        <row r="205">
          <cell r="A205" t="str">
            <v>JFW5D5G1FEV2WW487</v>
          </cell>
          <cell r="B205" t="str">
            <v>HYTU16ADE5EXTA  5</v>
          </cell>
        </row>
        <row r="206">
          <cell r="A206" t="str">
            <v>JFW5D5G1FEV2XX08W</v>
          </cell>
          <cell r="B206" t="str">
            <v>HYTU16PRM5EXTA  5</v>
          </cell>
        </row>
        <row r="207">
          <cell r="A207" t="str">
            <v>JFW5D5G1FEV2XX08X</v>
          </cell>
          <cell r="B207" t="str">
            <v>HYTU16PRM5EXTA  5</v>
          </cell>
        </row>
        <row r="208">
          <cell r="A208" t="str">
            <v>JFW5D5G1GEV2XX08W</v>
          </cell>
          <cell r="B208" t="str">
            <v>HYTU16PRM5EXTA4 5</v>
          </cell>
        </row>
        <row r="209">
          <cell r="A209" t="str">
            <v>JFW5D5G1FEV2RR353</v>
          </cell>
          <cell r="B209" t="str">
            <v>HYTU16NLI5EXTA  5</v>
          </cell>
        </row>
        <row r="210">
          <cell r="A210" t="str">
            <v>JFW5D5G1GEV2RR353</v>
          </cell>
          <cell r="B210" t="str">
            <v>HYTU16NLI5EXTA4 5</v>
          </cell>
        </row>
        <row r="211">
          <cell r="A211" t="str">
            <v>JFW5D5G1FEV2RR354</v>
          </cell>
          <cell r="B211" t="str">
            <v>HYTU16NLI5EXTA  5</v>
          </cell>
        </row>
        <row r="212">
          <cell r="A212" t="str">
            <v>JFW5D5G1FEV2UU467</v>
          </cell>
          <cell r="B212" t="str">
            <v>HYTU16NLS5EXTA  5</v>
          </cell>
        </row>
        <row r="213">
          <cell r="A213" t="str">
            <v>JFW5D5G1GEV2UU467</v>
          </cell>
          <cell r="B213" t="str">
            <v>HYTU16NLS5EXTA4 5</v>
          </cell>
        </row>
        <row r="214">
          <cell r="A214" t="str">
            <v>JFW5D5G1FEV2YY828</v>
          </cell>
          <cell r="B214" t="str">
            <v>HYTU16ULT5EXTA  5</v>
          </cell>
        </row>
        <row r="215">
          <cell r="A215" t="str">
            <v>JFW5D5G1GEV2YY828</v>
          </cell>
          <cell r="B215" t="str">
            <v>HYTU16ULT5EXTA4 5</v>
          </cell>
        </row>
        <row r="216">
          <cell r="A216" t="str">
            <v>NEW TUCSON Plug-in Hybrid - MY25 With Options</v>
          </cell>
        </row>
        <row r="217">
          <cell r="A217" t="str">
            <v>JFW5D5G1GEV2XX08X</v>
          </cell>
          <cell r="B217" t="str">
            <v>HYTU16PRM5EXTA4 5</v>
          </cell>
        </row>
        <row r="218">
          <cell r="A218" t="str">
            <v>JFW5D5G1GEV2RR354</v>
          </cell>
          <cell r="B218" t="str">
            <v>HYTU16NLI5EXTA4 5</v>
          </cell>
        </row>
        <row r="219">
          <cell r="A219" t="str">
            <v>JFW5D5G1FEV2YY829</v>
          </cell>
          <cell r="B219" t="str">
            <v>HYTU16ULT5EXTA  5</v>
          </cell>
        </row>
        <row r="220">
          <cell r="A220" t="str">
            <v>JFW5D5G1GEV2YY829</v>
          </cell>
          <cell r="B220" t="str">
            <v>HYTU16ULT5EXTA4 5</v>
          </cell>
        </row>
        <row r="221">
          <cell r="A221" t="str">
            <v>JFW5D5G1FEV2UU468</v>
          </cell>
          <cell r="B221" t="str">
            <v>HYTU16NLS5EXTA  5</v>
          </cell>
        </row>
        <row r="222">
          <cell r="A222" t="str">
            <v>JFW5D5G1GEV2UU468</v>
          </cell>
          <cell r="B222" t="str">
            <v>HYTU16NLS5EXTA4 5</v>
          </cell>
        </row>
        <row r="223">
          <cell r="A223" t="str">
            <v>IONIQ 5 - MY25</v>
          </cell>
        </row>
        <row r="224">
          <cell r="A224" t="str">
            <v>GIW5ZHZ7ZDD315</v>
          </cell>
          <cell r="B224" t="str">
            <v>HYI500ADE5HE A  1</v>
          </cell>
        </row>
        <row r="225">
          <cell r="A225" t="str">
            <v>GIW5ZHZ7ZDD317</v>
          </cell>
          <cell r="B225" t="str">
            <v>HYI500AD45HE A  1</v>
          </cell>
        </row>
        <row r="226">
          <cell r="A226" t="str">
            <v>GIW5ZHZ7ZGG1ET</v>
          </cell>
          <cell r="B226" t="str">
            <v>HYI500PRM5HE A  1</v>
          </cell>
        </row>
        <row r="227">
          <cell r="A227" t="str">
            <v>GIW5ZHZ7ZGG1EU</v>
          </cell>
          <cell r="B227" t="str">
            <v>HYI500PR85HE A  1</v>
          </cell>
        </row>
        <row r="228">
          <cell r="A228" t="str">
            <v>GIW5ZHZ7ZFF001</v>
          </cell>
          <cell r="B228" t="str">
            <v>HYI500NLI5HE A  1</v>
          </cell>
        </row>
        <row r="229">
          <cell r="A229" t="str">
            <v>GIW5YCZ7ZFF001</v>
          </cell>
          <cell r="B229" t="str">
            <v>HYI500NLI5HE A4 1</v>
          </cell>
        </row>
        <row r="230">
          <cell r="A230" t="str">
            <v>GIW5ZHZ7ZHH1PE</v>
          </cell>
          <cell r="B230" t="str">
            <v>HYI500ULT5HE A  1</v>
          </cell>
        </row>
        <row r="231">
          <cell r="A231" t="str">
            <v>GIW5YCZ7ZHH1PE</v>
          </cell>
          <cell r="B231" t="str">
            <v>HYI500ULT5HE A4 1</v>
          </cell>
        </row>
        <row r="232">
          <cell r="A232" t="str">
            <v>GIW5ZHZ7ZMM003</v>
          </cell>
          <cell r="B232" t="str">
            <v>HYI500NLS5HE A  1</v>
          </cell>
        </row>
        <row r="233">
          <cell r="A233" t="str">
            <v>GIW5YCZ7ZMM003</v>
          </cell>
          <cell r="B233" t="str">
            <v>HYI500NLS5HE A4 1</v>
          </cell>
        </row>
        <row r="234">
          <cell r="A234" t="str">
            <v xml:space="preserve">IONIQ 5 - MY25 With Options </v>
          </cell>
        </row>
        <row r="235">
          <cell r="A235" t="str">
            <v>GIW5ZHZ7ZHH1PG</v>
          </cell>
          <cell r="B235" t="str">
            <v>HYI500UTH5HE A  1</v>
          </cell>
        </row>
        <row r="236">
          <cell r="A236" t="str">
            <v>GIW5ZHZ7ZHH1SP</v>
          </cell>
          <cell r="B236" t="str">
            <v>HYI500UTH5HE A  1</v>
          </cell>
        </row>
        <row r="237">
          <cell r="A237" t="str">
            <v>GIW5ZHZ7ZHH1PH</v>
          </cell>
          <cell r="B237" t="str">
            <v>HYI500UTJ5HE A  1</v>
          </cell>
        </row>
        <row r="238">
          <cell r="A238" t="str">
            <v>GIW5ZHZ7ZHH1PS</v>
          </cell>
          <cell r="B238" t="str">
            <v>HYI500UTZ5HE A  1</v>
          </cell>
        </row>
        <row r="239">
          <cell r="A239" t="str">
            <v>GIW5YCZ7ZHH1PG</v>
          </cell>
          <cell r="B239" t="str">
            <v>HYI500UTH5HE A4 1</v>
          </cell>
        </row>
        <row r="240">
          <cell r="A240" t="str">
            <v>GIW5YCZ7ZHH1SP</v>
          </cell>
          <cell r="B240" t="str">
            <v>HYI500UTH5HE A4 1</v>
          </cell>
        </row>
        <row r="241">
          <cell r="A241" t="str">
            <v>GIW5YCZ7ZHH1PH</v>
          </cell>
          <cell r="B241" t="str">
            <v>HYI500UTJ5HE A4 1</v>
          </cell>
        </row>
        <row r="242">
          <cell r="A242" t="str">
            <v>GIW5YCZ7ZHH1PS</v>
          </cell>
          <cell r="B242" t="str">
            <v>HYI500UTZ5HE A4 1</v>
          </cell>
        </row>
        <row r="243">
          <cell r="A243" t="str">
            <v>GIW5ZHZ7ZMM004</v>
          </cell>
          <cell r="B243" t="str">
            <v>HYI500NLS5HE A  1</v>
          </cell>
        </row>
        <row r="244">
          <cell r="A244" t="str">
            <v>GIW5YCZ7ZMM004</v>
          </cell>
          <cell r="B244" t="str">
            <v>HYI500NLS5HE A4 1</v>
          </cell>
        </row>
        <row r="245">
          <cell r="A245" t="str">
            <v>IONIQ 5 N  - MY25</v>
          </cell>
        </row>
        <row r="246">
          <cell r="A246" t="str">
            <v>9IW5YDZ7ZHH063</v>
          </cell>
          <cell r="B246" t="str">
            <v>HY5N00   5HE A4</v>
          </cell>
        </row>
        <row r="247">
          <cell r="A247" t="str">
            <v>9IW5YDZ7ZHH064</v>
          </cell>
          <cell r="B247" t="str">
            <v>HY5N00VRF5HE A4</v>
          </cell>
        </row>
        <row r="248">
          <cell r="A248" t="str">
            <v>IONIQ 6 - MY25</v>
          </cell>
        </row>
        <row r="249">
          <cell r="A249" t="str">
            <v>ALS4ZHZ7ZGG0CY</v>
          </cell>
          <cell r="B249" t="str">
            <v>HYI600P7L4SE A</v>
          </cell>
        </row>
        <row r="250">
          <cell r="A250" t="str">
            <v>ALS4YCZ7ZGG0CY</v>
          </cell>
          <cell r="B250" t="str">
            <v>HYI600P7L4SE A4</v>
          </cell>
        </row>
        <row r="251">
          <cell r="A251" t="str">
            <v>ALS4ZHZ7ZHH421</v>
          </cell>
          <cell r="B251" t="str">
            <v>HYI600U774SE A</v>
          </cell>
        </row>
        <row r="252">
          <cell r="A252" t="str">
            <v>ALS4YCZ7ZHH421</v>
          </cell>
          <cell r="B252" t="str">
            <v>HYI600U774SE A4</v>
          </cell>
        </row>
        <row r="253">
          <cell r="A253" t="str">
            <v>IONIQ 6 - MY25 Options</v>
          </cell>
        </row>
        <row r="254">
          <cell r="A254" t="str">
            <v>ALS4ZHZ7ZHH422</v>
          </cell>
          <cell r="B254" t="str">
            <v>HYI600U774SE A</v>
          </cell>
        </row>
        <row r="255">
          <cell r="A255" t="str">
            <v>ALS4YCZ7ZHH422</v>
          </cell>
          <cell r="B255" t="str">
            <v>HYI600U774SE A4</v>
          </cell>
        </row>
        <row r="256">
          <cell r="A256" t="str">
            <v>All-new SANTA FE Hybrid - MY25</v>
          </cell>
        </row>
        <row r="257">
          <cell r="A257" t="str">
            <v>HKW7D5G1FEV1GG02J</v>
          </cell>
          <cell r="B257" t="str">
            <v>HYSA16PRM5EHTA  6</v>
          </cell>
        </row>
        <row r="258">
          <cell r="A258" t="str">
            <v>HKW7D5G1GEV1GG02J</v>
          </cell>
          <cell r="B258" t="str">
            <v>HYSA16PRM5EHTA4 6</v>
          </cell>
        </row>
        <row r="259">
          <cell r="A259" t="str">
            <v>HKW7D5G1FEV1HH635</v>
          </cell>
          <cell r="B259" t="str">
            <v>HYSA16ULT5EHTA  6</v>
          </cell>
        </row>
        <row r="260">
          <cell r="A260" t="str">
            <v>HKW7D5G1GEV1HH635</v>
          </cell>
          <cell r="B260" t="str">
            <v>HYSA16ULT5EHTA4 6</v>
          </cell>
        </row>
        <row r="261">
          <cell r="A261" t="str">
            <v>HKW7D5G1FEV1HH689</v>
          </cell>
          <cell r="B261" t="str">
            <v>HYSA16CAL5EHTA  6</v>
          </cell>
        </row>
        <row r="262">
          <cell r="A262" t="str">
            <v>HKW7D5G1GEV1HH689</v>
          </cell>
          <cell r="B262" t="str">
            <v>HYSA16CAL5EHTA4 6</v>
          </cell>
        </row>
        <row r="263">
          <cell r="A263" t="str">
            <v>HKW6D5G1FEV1HH689</v>
          </cell>
          <cell r="B263" t="str">
            <v>HYSA16CA65EHTA  6</v>
          </cell>
        </row>
        <row r="264">
          <cell r="A264" t="str">
            <v>HKW6D5G1GEV1HH689</v>
          </cell>
          <cell r="B264" t="str">
            <v>HYSA16CA65EHTA4 6</v>
          </cell>
        </row>
        <row r="265">
          <cell r="A265" t="str">
            <v>All-new SANTA FE Hybrid - MY25 With Options</v>
          </cell>
        </row>
        <row r="266">
          <cell r="A266" t="str">
            <v>HKW7D5G1FEV1GG0NR</v>
          </cell>
          <cell r="B266" t="str">
            <v>HYSA16PRM5EHTA  6</v>
          </cell>
        </row>
        <row r="267">
          <cell r="A267" t="str">
            <v>HKW7D5G1GEV1GG0NR</v>
          </cell>
          <cell r="B267" t="str">
            <v>HYSA16PRM5EHTA4 6</v>
          </cell>
        </row>
        <row r="268">
          <cell r="A268" t="str">
            <v>HKW7D5G1FEV1HH753</v>
          </cell>
          <cell r="B268" t="str">
            <v>HYSA16ULT5EHTA  6</v>
          </cell>
        </row>
        <row r="269">
          <cell r="A269" t="str">
            <v>HKW7D5G1GEV1HH753</v>
          </cell>
          <cell r="B269" t="str">
            <v>HYSA16ULT5EHTA4 6</v>
          </cell>
        </row>
        <row r="270">
          <cell r="A270" t="str">
            <v>HKW7D5G1FEV1HH755</v>
          </cell>
          <cell r="B270" t="str">
            <v>HYSA16ULT5EHTA  6</v>
          </cell>
        </row>
        <row r="271">
          <cell r="A271" t="str">
            <v>HKW7D5G1GEV1HH755</v>
          </cell>
          <cell r="B271" t="str">
            <v>HYSA16ULT5EHTA4 6</v>
          </cell>
        </row>
        <row r="272">
          <cell r="A272" t="str">
            <v>HKW7D5G1FEV1HH716</v>
          </cell>
          <cell r="B272" t="str">
            <v>HYSA16ULT5EHTA  6</v>
          </cell>
        </row>
        <row r="273">
          <cell r="A273" t="str">
            <v>HKW7D5G1GEV1HH716</v>
          </cell>
          <cell r="B273" t="str">
            <v>HYSA16ULT5EHTA4 6</v>
          </cell>
        </row>
        <row r="274">
          <cell r="A274" t="str">
            <v>HKW7D5G1FEV1HH756</v>
          </cell>
          <cell r="B274" t="str">
            <v>HYSA16CAL5EHTA  6</v>
          </cell>
        </row>
        <row r="275">
          <cell r="A275" t="str">
            <v>HKW7D5G1GEV1HH756</v>
          </cell>
          <cell r="B275" t="str">
            <v>HYSA16CAL5EHTA4 6</v>
          </cell>
        </row>
        <row r="276">
          <cell r="A276" t="str">
            <v>HKW6D5G1FEV1HH756</v>
          </cell>
          <cell r="B276" t="str">
            <v>HYSA16CA65EHTA  6</v>
          </cell>
        </row>
        <row r="277">
          <cell r="A277" t="str">
            <v>HKW6D5G1GEV1HH756</v>
          </cell>
          <cell r="B277" t="str">
            <v>HYSA16CA65EHTA4 6</v>
          </cell>
        </row>
        <row r="278">
          <cell r="A278" t="str">
            <v>All-new SANTA FE Plug-in Hybrid - MY25</v>
          </cell>
        </row>
        <row r="279">
          <cell r="A279" t="str">
            <v>HKW7D5G1GEV2PP052</v>
          </cell>
          <cell r="B279" t="str">
            <v>HYSA16PRM5EXTA4 6</v>
          </cell>
        </row>
        <row r="280">
          <cell r="A280" t="str">
            <v>HKW7D5G1GEV2KK057</v>
          </cell>
          <cell r="B280" t="str">
            <v>HYSA16ULT5EXTA4 6</v>
          </cell>
        </row>
        <row r="281">
          <cell r="A281" t="str">
            <v>HKW7D5G1GEV2KK105</v>
          </cell>
          <cell r="B281" t="str">
            <v>HYSA16ULT5EXTA4 6</v>
          </cell>
        </row>
        <row r="282">
          <cell r="A282" t="str">
            <v>HKW7D5G1GEV2KK059</v>
          </cell>
          <cell r="B282" t="str">
            <v>HYSA16CAL5EXTA4 6</v>
          </cell>
        </row>
        <row r="283">
          <cell r="A283" t="str">
            <v>HKW6D5G1GEV2KK059</v>
          </cell>
          <cell r="B283" t="str">
            <v>HYSA16CA65EXTA4 6</v>
          </cell>
        </row>
        <row r="284">
          <cell r="A284" t="str">
            <v>All-new SANTA FE Plug-in Hybrid - MY25 (With Options)</v>
          </cell>
        </row>
        <row r="285">
          <cell r="A285" t="str">
            <v>HKW7D5G1GEV2PP076</v>
          </cell>
          <cell r="B285" t="str">
            <v>HYSA16PRM5EXTA4 6</v>
          </cell>
        </row>
        <row r="286">
          <cell r="A286" t="str">
            <v>HKW7D5G1GEV2KK129</v>
          </cell>
          <cell r="B286" t="str">
            <v>HYSA16ULT5EXTA4 6</v>
          </cell>
        </row>
        <row r="287">
          <cell r="A287" t="str">
            <v>HKW7D5G1GEV2KK131</v>
          </cell>
          <cell r="B287" t="str">
            <v>HYSA16CAL5EXTA4 6</v>
          </cell>
        </row>
        <row r="288">
          <cell r="A288" t="str">
            <v>HKW6D5G1GEV2KK131</v>
          </cell>
          <cell r="B288" t="str">
            <v>HYSA16CA65EXTA4 6</v>
          </cell>
        </row>
        <row r="289">
          <cell r="A289" t="str">
            <v>HKW7D5G1GEV2KK130</v>
          </cell>
          <cell r="B289" t="str">
            <v>HYSA16ULT5EXTA4 6</v>
          </cell>
        </row>
        <row r="290">
          <cell r="A290" t="str">
            <v>All-new IONIQ 9 MY26</v>
          </cell>
        </row>
        <row r="291">
          <cell r="A291" t="str">
            <v>GOW7ZHZ7Z G G345</v>
          </cell>
          <cell r="B291" t="str">
            <v>HYI90016P5EE A</v>
          </cell>
        </row>
        <row r="292">
          <cell r="A292" t="str">
            <v>GOW7YCZ7Z H H382 / GOW7YCZ7Z H H405</v>
          </cell>
          <cell r="B292" t="str">
            <v>HYI900UL25EE A4</v>
          </cell>
        </row>
        <row r="293">
          <cell r="A293" t="str">
            <v>GOW7YCZ7Z A A061</v>
          </cell>
          <cell r="B293" t="str">
            <v>HYI900CAL5EE A4</v>
          </cell>
        </row>
        <row r="294">
          <cell r="A294" t="str">
            <v>GOW7YBZ7Z A A061</v>
          </cell>
          <cell r="B294" t="str">
            <v>HYI900CA35EE A4</v>
          </cell>
        </row>
        <row r="295">
          <cell r="A295" t="str">
            <v>GOW6YBZ7Z A A061</v>
          </cell>
          <cell r="B295" t="str">
            <v>HYI900C635EE A4</v>
          </cell>
        </row>
        <row r="296">
          <cell r="A296" t="str">
            <v>All-new IONIQ 9 MY26 options</v>
          </cell>
        </row>
        <row r="297">
          <cell r="A297" t="str">
            <v>GOW7YCZ7Z A A062</v>
          </cell>
          <cell r="B297" t="str">
            <v>HYI900CAL5EE A4</v>
          </cell>
        </row>
        <row r="298">
          <cell r="A298" t="str">
            <v>GOW7YBZ7Z A A062</v>
          </cell>
          <cell r="B298" t="str">
            <v>HYI900CA35EE A4</v>
          </cell>
        </row>
        <row r="299">
          <cell r="A299" t="str">
            <v>GOW6YBZ7Z A A062</v>
          </cell>
          <cell r="B299" t="str">
            <v>HYI900C635EE A4</v>
          </cell>
        </row>
        <row r="302">
          <cell r="A302" t="str">
            <v>Optional Extras</v>
          </cell>
        </row>
        <row r="303">
          <cell r="A303" t="str">
            <v>i10</v>
          </cell>
        </row>
        <row r="304">
          <cell r="A304" t="str">
            <v>Special Solid Paint (Atlas White)</v>
          </cell>
        </row>
        <row r="305">
          <cell r="A305" t="str">
            <v>Metallic / Pearl Paint</v>
          </cell>
        </row>
        <row r="306">
          <cell r="A306" t="str">
            <v xml:space="preserve">Two Tone Roof - Black </v>
          </cell>
        </row>
        <row r="307">
          <cell r="A307" t="str">
            <v>i20</v>
          </cell>
        </row>
        <row r="308">
          <cell r="A308" t="str">
            <v>Special Solid Paint (Atlas White)</v>
          </cell>
        </row>
        <row r="309">
          <cell r="A309" t="str">
            <v>Metallic Paint</v>
          </cell>
        </row>
        <row r="310">
          <cell r="A310" t="str">
            <v>Two Tone Roof</v>
          </cell>
        </row>
        <row r="311">
          <cell r="A311" t="str">
            <v>Driver Assistance Pack [FCA 1.5, Smart Cruise Control, Blind Spot Avoidance Assist]</v>
          </cell>
        </row>
        <row r="312">
          <cell r="A312" t="str">
            <v>Sunroof</v>
          </cell>
        </row>
        <row r="313">
          <cell r="A313" t="str">
            <v>BAYON</v>
          </cell>
        </row>
        <row r="314">
          <cell r="A314" t="str">
            <v>Special Solid Paint (Atlas White)</v>
          </cell>
        </row>
        <row r="315">
          <cell r="A315" t="str">
            <v>Metallic / Pearl Paint</v>
          </cell>
        </row>
        <row r="316">
          <cell r="A316" t="str">
            <v>Black Exterior Styling (Black Roof &amp; Door Mirrors)</v>
          </cell>
        </row>
        <row r="317">
          <cell r="A317" t="str">
            <v>Driver Assistance Pack (FCA 1.5, Smart Cruise Control, Blind Spot Avoidance Assist) (DCT only)</v>
          </cell>
        </row>
        <row r="318">
          <cell r="A318" t="str">
            <v>i30 Hatchback / Fastback / Tourer</v>
          </cell>
        </row>
        <row r="319">
          <cell r="A319" t="str">
            <v>Special Solid Paint (Atlas White)</v>
          </cell>
        </row>
        <row r="320">
          <cell r="A320" t="str">
            <v>Metallic / Pearl Paint</v>
          </cell>
        </row>
        <row r="321">
          <cell r="A321" t="str">
            <v>Special Paint (Shadow Grey)</v>
          </cell>
        </row>
        <row r="322">
          <cell r="A322" t="str">
            <v>All-new INSTER EV</v>
          </cell>
        </row>
        <row r="323">
          <cell r="A323" t="str">
            <v>Solid Paint (Atlas White)</v>
          </cell>
        </row>
        <row r="324">
          <cell r="A324" t="str">
            <v>Special Solid Paint (Jungle Khaki)</v>
          </cell>
        </row>
        <row r="325">
          <cell r="A325" t="str">
            <v>Metallic / Pearl Paint</v>
          </cell>
        </row>
        <row r="326">
          <cell r="A326" t="str">
            <v>Matte Paint</v>
          </cell>
        </row>
        <row r="327">
          <cell r="A327" t="str">
            <v>Two Tone Roof</v>
          </cell>
        </row>
        <row r="328">
          <cell r="A328" t="str">
            <v>Tech Pack (Digital Key 2 Touch, Internal V2L 3 pin plug)</v>
          </cell>
        </row>
        <row r="329">
          <cell r="A329" t="str">
            <v>KONA</v>
          </cell>
        </row>
        <row r="330">
          <cell r="A330" t="str">
            <v>Special Solid Paint (Atlas White)</v>
          </cell>
        </row>
        <row r="331">
          <cell r="A331" t="str">
            <v>Metallic / Pearl Paint</v>
          </cell>
        </row>
        <row r="332">
          <cell r="A332" t="str">
            <v>Two Tone Roof</v>
          </cell>
        </row>
        <row r="333">
          <cell r="A333" t="str">
            <v>Lux Pack: Electric Sunroof &amp; Digital Key* (Manual Transmission only) *compatible smartphone required</v>
          </cell>
        </row>
        <row r="334">
          <cell r="A334" t="str">
            <v>Lux Pack: Electric Sunroof, Digital Key*, Memory Driver's Seat, Premium Relaxation Front Seats (DCT only) *compatible smartphone required</v>
          </cell>
        </row>
        <row r="335">
          <cell r="A335" t="str">
            <v>Digital Key (Manual Transmission only) *compatible smartphone required</v>
          </cell>
        </row>
        <row r="336">
          <cell r="A336" t="str">
            <v>Lux Pack: Digital Key*, Memory Driver's Seat, Premium Relaxation Front Seats (DCT only) *compatible smartphone required</v>
          </cell>
        </row>
        <row r="337">
          <cell r="A337" t="str">
            <v>KONA Hybrid</v>
          </cell>
        </row>
        <row r="338">
          <cell r="A338" t="str">
            <v>Special Solid Paint (Atlas White)</v>
          </cell>
        </row>
        <row r="339">
          <cell r="A339" t="str">
            <v>Metallic / Pearl Paint</v>
          </cell>
        </row>
        <row r="340">
          <cell r="A340" t="str">
            <v>Two Tone Roof</v>
          </cell>
        </row>
        <row r="341">
          <cell r="A341" t="str">
            <v>Lux Pack: Electric Sunroof, Digital Key*, Memory Driver's Seat, Premium Relaxation Front Seats and Remote Smart Park Assist *compatible smartphone required</v>
          </cell>
        </row>
        <row r="342">
          <cell r="A342" t="str">
            <v>Lux Pack: Digital Key*, Memory Driver's Seat, Premium Relaxation Front Seats and Remote Smart Park Assist *compatible smartphone required</v>
          </cell>
        </row>
        <row r="343">
          <cell r="A343" t="str">
            <v>KONA Electric</v>
          </cell>
        </row>
        <row r="344">
          <cell r="A344" t="str">
            <v>Special Solid Paint (Atlas White)</v>
          </cell>
        </row>
        <row r="345">
          <cell r="A345" t="str">
            <v>Metallic / Pearl Paint</v>
          </cell>
        </row>
        <row r="346">
          <cell r="A346" t="str">
            <v>Two Tone Roof</v>
          </cell>
        </row>
        <row r="347">
          <cell r="A347" t="str">
            <v>Comfort Pack: Heated Front &amp; Rear Seats, Heated Steering Wheel, Wireless Charger, Privacy Glass</v>
          </cell>
        </row>
        <row r="348">
          <cell r="A348" t="str">
            <v>Full Leather Upholstery: Seat Facings only: Black or Grey two tone</v>
          </cell>
        </row>
        <row r="349">
          <cell r="A349" t="str">
            <v>Lux Pack: Electric Sunroof, Digital Key*, Memory Driver's Seat, Premium Relaxation Front Seats, Remote Smart Park Assist, Heated Charging Door, HDA2.0, FCA2.0 *compatible smartphone required</v>
          </cell>
        </row>
        <row r="350">
          <cell r="A350" t="str">
            <v>Lux Pack: Digital Key*, Memory Driver's Seat, Premium Relaxation Front Seats, Remote Smart Park Assist, Heated Charging Door, HDA2.0, FCA2.0 *compatible smartphone required</v>
          </cell>
        </row>
        <row r="351">
          <cell r="A351" t="str">
            <v>KONA / KONA Hybrid (stock only)</v>
          </cell>
        </row>
        <row r="352">
          <cell r="A352" t="str">
            <v>Special Solid Paint</v>
          </cell>
        </row>
        <row r="353">
          <cell r="A353" t="str">
            <v>Metallic / Pearl / Special Paint</v>
          </cell>
        </row>
        <row r="354">
          <cell r="A354" t="str">
            <v>Two Tone Roof</v>
          </cell>
        </row>
        <row r="355">
          <cell r="A355" t="str">
            <v>TUCSON</v>
          </cell>
        </row>
        <row r="356">
          <cell r="A356" t="str">
            <v>Special Solid Paint</v>
          </cell>
        </row>
        <row r="357">
          <cell r="A357" t="str">
            <v>Metallic / Pearl Paint</v>
          </cell>
        </row>
        <row r="358">
          <cell r="A358" t="str">
            <v>Seat Trim Leather (Seat Facings Only) - Moss Grey</v>
          </cell>
        </row>
        <row r="359">
          <cell r="A359" t="str">
            <v>Special Paint (Shadow Grey)</v>
          </cell>
        </row>
        <row r="360">
          <cell r="A360" t="str">
            <v>TUCSON Hybrid and Plug In Hybrid</v>
          </cell>
        </row>
        <row r="361">
          <cell r="A361" t="str">
            <v>Special Solid Paint</v>
          </cell>
        </row>
        <row r="362">
          <cell r="A362" t="str">
            <v>Metallic / Pearl Paint</v>
          </cell>
        </row>
        <row r="363">
          <cell r="A363" t="str">
            <v>Tech pack - Electronic Control Suspension (ECS), Around View Monitor (AVM), Blind Spot View Monitor (BVM), Remote Smart Park Assist (RSPA), Parking Collision Avoidance Assist (PCA) (Hybrid MY22 &amp; Plug-in only)</v>
          </cell>
        </row>
        <row r="364">
          <cell r="A364" t="str">
            <v>Seat Trim Leather (Seat Facings Only) - Moss Grey</v>
          </cell>
        </row>
        <row r="365">
          <cell r="A365" t="str">
            <v>Special Paint (Shadow Grey)</v>
          </cell>
        </row>
        <row r="366">
          <cell r="A366" t="str">
            <v>IONIQ 5 (MY25)</v>
          </cell>
        </row>
        <row r="367">
          <cell r="A367" t="str">
            <v>Special Solid Paint (Atlas White)</v>
          </cell>
        </row>
        <row r="368">
          <cell r="A368" t="str">
            <v>Metallic / Pearl Paint</v>
          </cell>
        </row>
        <row r="369">
          <cell r="A369" t="str">
            <v>Matt Paint</v>
          </cell>
        </row>
        <row r="370">
          <cell r="A370" t="str">
            <v>Seat Trim - Moonlight Grey Leather (Seat Facings Only)</v>
          </cell>
        </row>
        <row r="371">
          <cell r="A371" t="str">
            <v>Tech Pack (Remote Smart Park Assist, Parking Collision Avoidance Assist - Reverse, Surround Vierw Monitor, Blind spot view monitor)</v>
          </cell>
        </row>
        <row r="372">
          <cell r="A372" t="str">
            <v xml:space="preserve">Tech Pack Max (Digital Side Mirrors,Remote Smart Park Assist, Parking Collision Avoidance Assist - Reverse, Surround View Monitor, Blind spot view monitor, Front Relaxation Seats, Driver Memory Seats, Electric Sliding Rear Seats) </v>
          </cell>
        </row>
        <row r="373">
          <cell r="A373" t="str">
            <v>Tech Pack Max + Vision Roof</v>
          </cell>
        </row>
        <row r="374">
          <cell r="A374" t="str">
            <v>Zen Pack ( Front Relaxation Seats, Driver Memory Seats, Vision Roof, Electric Sliding Rear Seats )</v>
          </cell>
        </row>
        <row r="375">
          <cell r="A375" t="str">
            <v>Digital Side Mirrors</v>
          </cell>
        </row>
        <row r="376">
          <cell r="A376" t="str">
            <v>IONIQ 5 N</v>
          </cell>
        </row>
        <row r="377">
          <cell r="A377" t="str">
            <v>Metallic / Pearl  / Gloss / Special</v>
          </cell>
        </row>
        <row r="378">
          <cell r="A378" t="str">
            <v>Matt Paint</v>
          </cell>
        </row>
        <row r="379">
          <cell r="A379" t="str">
            <v xml:space="preserve">Vision Roof </v>
          </cell>
        </row>
        <row r="380">
          <cell r="A380" t="str">
            <v>IONIQ 6</v>
          </cell>
        </row>
        <row r="381">
          <cell r="A381" t="str">
            <v>Metallic / Pearl Paint</v>
          </cell>
        </row>
        <row r="382">
          <cell r="A382" t="str">
            <v>Matt Paint</v>
          </cell>
        </row>
        <row r="383">
          <cell r="A383" t="str">
            <v>Digital Side Mirrors (DSM)</v>
          </cell>
        </row>
        <row r="384">
          <cell r="A384" t="str">
            <v>All-new SANTA FE MY25</v>
          </cell>
        </row>
        <row r="385">
          <cell r="A385" t="str">
            <v xml:space="preserve">Metallic / Pearl </v>
          </cell>
        </row>
        <row r="386">
          <cell r="A386" t="str">
            <v>Special Pearl Paint (Cyber Sage, Olive Green, Pebble Blue)</v>
          </cell>
        </row>
        <row r="387">
          <cell r="A387" t="str">
            <v>Matt Paint</v>
          </cell>
        </row>
        <row r="388">
          <cell r="A388" t="str">
            <v xml:space="preserve">Digital Key </v>
          </cell>
        </row>
        <row r="389">
          <cell r="A389" t="str">
            <v>6 Seat Configuration</v>
          </cell>
        </row>
        <row r="390">
          <cell r="A390" t="str">
            <v>SmartSense+ Pack (HEV)</v>
          </cell>
        </row>
        <row r="391">
          <cell r="A391" t="str">
            <v>SmartSense+ Pack (PHEV)</v>
          </cell>
        </row>
        <row r="392">
          <cell r="A392" t="str">
            <v>All-new IONIQ 9</v>
          </cell>
        </row>
        <row r="393">
          <cell r="A393" t="str">
            <v>Metallic / Pearl Paint</v>
          </cell>
        </row>
        <row r="394">
          <cell r="A394" t="str">
            <v>Matt Paint</v>
          </cell>
        </row>
        <row r="395">
          <cell r="A395" t="str">
            <v>Digital Side Mirrors (DSM)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  <pageSetUpPr fitToPage="1"/>
  </sheetPr>
  <dimension ref="A1:BL1840"/>
  <sheetViews>
    <sheetView tabSelected="1" topLeftCell="B1" zoomScale="70" zoomScaleNormal="70" zoomScaleSheetLayoutView="55" workbookViewId="0">
      <pane xSplit="7" ySplit="3" topLeftCell="I21" activePane="bottomRight" state="frozen"/>
      <selection pane="topRight" activeCell="G1" sqref="G1"/>
      <selection pane="bottomLeft" activeCell="A4" sqref="A4"/>
      <selection pane="bottomRight" activeCell="D2" sqref="D2:H3"/>
    </sheetView>
  </sheetViews>
  <sheetFormatPr defaultColWidth="13.6328125" defaultRowHeight="12.5" zeroHeight="1"/>
  <cols>
    <col min="1" max="1" width="17.7265625" style="1" hidden="1" customWidth="1"/>
    <col min="2" max="2" width="17.36328125" style="1" hidden="1" customWidth="1"/>
    <col min="3" max="3" width="21" style="1" hidden="1" customWidth="1"/>
    <col min="4" max="4" width="42.81640625" style="2" hidden="1" customWidth="1"/>
    <col min="5" max="5" width="48.6328125" style="2" hidden="1" customWidth="1"/>
    <col min="6" max="6" width="16.7265625" style="2" hidden="1" customWidth="1"/>
    <col min="7" max="7" width="22.1796875" style="9" customWidth="1"/>
    <col min="8" max="8" width="36.26953125" style="16" customWidth="1"/>
    <col min="9" max="15" width="13.6328125" style="2"/>
    <col min="16" max="16" width="13.6328125" style="24"/>
    <col min="17" max="40" width="13.6328125" style="2"/>
    <col min="41" max="47" width="0" style="2" hidden="1" customWidth="1"/>
    <col min="48" max="61" width="13.6328125" style="2"/>
    <col min="62" max="62" width="0" style="52" hidden="1" customWidth="1"/>
    <col min="63" max="63" width="0" style="12" hidden="1" customWidth="1"/>
    <col min="64" max="64" width="13.6328125" style="12"/>
    <col min="65" max="16384" width="13.6328125" style="1"/>
  </cols>
  <sheetData>
    <row r="1" spans="2:64" ht="9" customHeight="1" thickBot="1">
      <c r="H1" s="15"/>
      <c r="I1" s="3"/>
      <c r="N1" s="3"/>
      <c r="O1" s="3"/>
      <c r="P1" s="1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2:64" s="4" customFormat="1" ht="48.75" customHeight="1" thickBot="1">
      <c r="D2" s="181" t="s">
        <v>3244</v>
      </c>
      <c r="E2" s="181"/>
      <c r="F2" s="181"/>
      <c r="G2" s="181"/>
      <c r="H2" s="182"/>
      <c r="I2" s="134" t="s">
        <v>0</v>
      </c>
      <c r="J2" s="135"/>
      <c r="K2" s="135"/>
      <c r="L2" s="135"/>
      <c r="M2" s="135"/>
      <c r="N2" s="135"/>
      <c r="O2" s="135"/>
      <c r="P2" s="135"/>
      <c r="Q2" s="135"/>
      <c r="R2" s="136"/>
      <c r="S2" s="3"/>
      <c r="T2" s="178" t="s">
        <v>1</v>
      </c>
      <c r="U2" s="179"/>
      <c r="V2" s="179"/>
      <c r="W2" s="179"/>
      <c r="X2" s="179"/>
      <c r="Y2" s="180"/>
      <c r="Z2" s="3"/>
      <c r="AA2" s="178" t="s">
        <v>2</v>
      </c>
      <c r="AB2" s="179"/>
      <c r="AC2" s="179"/>
      <c r="AD2" s="179"/>
      <c r="AE2" s="179"/>
      <c r="AF2" s="180"/>
      <c r="AG2" s="3"/>
      <c r="AH2" s="178" t="s">
        <v>3</v>
      </c>
      <c r="AI2" s="179"/>
      <c r="AJ2" s="179"/>
      <c r="AK2" s="179"/>
      <c r="AL2" s="179"/>
      <c r="AM2" s="180"/>
      <c r="AN2" s="3"/>
      <c r="AO2" s="178" t="s">
        <v>4</v>
      </c>
      <c r="AP2" s="179"/>
      <c r="AQ2" s="179"/>
      <c r="AR2" s="179"/>
      <c r="AS2" s="179"/>
      <c r="AT2" s="180"/>
      <c r="AU2" s="3"/>
      <c r="AV2" s="99" t="s">
        <v>5</v>
      </c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13"/>
    </row>
    <row r="3" spans="2:64" s="4" customFormat="1" ht="83.5" customHeight="1" thickBot="1">
      <c r="D3" s="183"/>
      <c r="E3" s="183"/>
      <c r="F3" s="183"/>
      <c r="G3" s="183"/>
      <c r="H3" s="184"/>
      <c r="I3" s="5" t="s">
        <v>6</v>
      </c>
      <c r="J3" s="5" t="s">
        <v>7</v>
      </c>
      <c r="K3" s="5" t="s">
        <v>2789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8" t="s">
        <v>13</v>
      </c>
      <c r="R3" s="5" t="s">
        <v>14</v>
      </c>
      <c r="S3" s="3"/>
      <c r="T3" s="14" t="s">
        <v>15</v>
      </c>
      <c r="U3" s="5" t="s">
        <v>16</v>
      </c>
      <c r="V3" s="5" t="s">
        <v>17</v>
      </c>
      <c r="W3" s="5" t="s">
        <v>18</v>
      </c>
      <c r="X3" s="8" t="s">
        <v>19</v>
      </c>
      <c r="Y3" s="5" t="s">
        <v>20</v>
      </c>
      <c r="Z3" s="3"/>
      <c r="AA3" s="14" t="s">
        <v>21</v>
      </c>
      <c r="AB3" s="5" t="s">
        <v>22</v>
      </c>
      <c r="AC3" s="5" t="s">
        <v>23</v>
      </c>
      <c r="AD3" s="5" t="s">
        <v>24</v>
      </c>
      <c r="AE3" s="8" t="s">
        <v>25</v>
      </c>
      <c r="AF3" s="5" t="s">
        <v>26</v>
      </c>
      <c r="AG3" s="3"/>
      <c r="AH3" s="14" t="s">
        <v>27</v>
      </c>
      <c r="AI3" s="5" t="s">
        <v>28</v>
      </c>
      <c r="AJ3" s="5" t="s">
        <v>29</v>
      </c>
      <c r="AK3" s="5" t="s">
        <v>30</v>
      </c>
      <c r="AL3" s="8" t="s">
        <v>31</v>
      </c>
      <c r="AM3" s="5" t="s">
        <v>32</v>
      </c>
      <c r="AN3" s="3"/>
      <c r="AO3" s="14" t="s">
        <v>33</v>
      </c>
      <c r="AP3" s="5" t="s">
        <v>28</v>
      </c>
      <c r="AQ3" s="5" t="s">
        <v>29</v>
      </c>
      <c r="AR3" s="5" t="s">
        <v>30</v>
      </c>
      <c r="AS3" s="8" t="s">
        <v>31</v>
      </c>
      <c r="AT3" s="5" t="s">
        <v>32</v>
      </c>
      <c r="AU3" s="3"/>
      <c r="AV3" s="96" t="s">
        <v>34</v>
      </c>
      <c r="AW3" s="138"/>
      <c r="AX3" s="139" t="s">
        <v>35</v>
      </c>
      <c r="AY3" s="138"/>
      <c r="AZ3" s="139" t="s">
        <v>36</v>
      </c>
      <c r="BA3" s="138"/>
      <c r="BB3" s="97" t="s">
        <v>37</v>
      </c>
      <c r="BC3" s="98"/>
      <c r="BD3" s="22" t="s">
        <v>38</v>
      </c>
      <c r="BE3" s="23" t="s">
        <v>39</v>
      </c>
      <c r="BF3" s="22" t="s">
        <v>40</v>
      </c>
      <c r="BG3" s="23" t="s">
        <v>41</v>
      </c>
      <c r="BH3" s="22" t="s">
        <v>42</v>
      </c>
      <c r="BI3" s="23" t="s">
        <v>43</v>
      </c>
      <c r="BJ3" s="22" t="s">
        <v>44</v>
      </c>
      <c r="BK3" s="23" t="s">
        <v>45</v>
      </c>
      <c r="BL3" s="13"/>
    </row>
    <row r="4" spans="2:64" s="20" customFormat="1" ht="25" hidden="1" customHeight="1">
      <c r="D4" s="93" t="s">
        <v>46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5"/>
      <c r="BJ4" s="53"/>
      <c r="BK4" s="19"/>
      <c r="BL4" s="19"/>
    </row>
    <row r="5" spans="2:64" s="20" customFormat="1" ht="25" hidden="1" customHeight="1">
      <c r="B5" s="20">
        <f t="shared" ref="B5:B20" si="0">IF(BJ4="Title",1,IF(BJ5="Title","",B4+1))</f>
        <v>1</v>
      </c>
      <c r="C5" s="20" t="str">
        <f t="shared" ref="C5:C20" si="1">IF(B5=1,D4,IF(B5="","",C4))</f>
        <v>i10 [MY24]</v>
      </c>
      <c r="D5" s="33" t="str">
        <f t="shared" ref="D5:D20" si="2">C5&amp;" "&amp;B5</f>
        <v>i10 [MY24] 1</v>
      </c>
      <c r="E5" s="33" t="str">
        <f t="shared" ref="E5:E20" si="3">D5&amp;" - "&amp;H5</f>
        <v>i10 [MY24] 1 - Advance 1.0 MPi 67PS MY24</v>
      </c>
      <c r="F5" s="33"/>
      <c r="G5" s="33" t="s">
        <v>47</v>
      </c>
      <c r="H5" s="34" t="str">
        <f>VLOOKUP($G5,'Wholesale Price List'!$B:$Z,4,FALSE)</f>
        <v>Advance 1.0 MPi 67PS MY24</v>
      </c>
      <c r="I5" s="56">
        <f>VLOOKUP($G5,'Wholesale Price List'!$B:$V,9,FALSE)</f>
        <v>13441.666666666668</v>
      </c>
      <c r="J5" s="35">
        <v>0.04</v>
      </c>
      <c r="K5" s="35"/>
      <c r="L5" s="56">
        <f t="shared" ref="L5:L19" si="4">I5*J5</f>
        <v>537.66666666666674</v>
      </c>
      <c r="M5" s="56">
        <f t="shared" ref="M5:M19" si="5">I5-L5</f>
        <v>12904.000000000002</v>
      </c>
      <c r="N5" s="56">
        <f t="shared" ref="N5:N19" si="6">M5*20%</f>
        <v>2580.8000000000006</v>
      </c>
      <c r="O5" s="65">
        <v>780</v>
      </c>
      <c r="P5" s="56">
        <f>VLOOKUP($G5,'Wholesale Price List'!$B:$W,22,FALSE)</f>
        <v>440</v>
      </c>
      <c r="Q5" s="36">
        <f t="shared" ref="Q5:Q20" si="7">SUM(M5:P5)</f>
        <v>16704.800000000003</v>
      </c>
      <c r="R5" s="37">
        <f t="shared" ref="R5:R20" si="8">(J5*I5)*1.2</f>
        <v>645.20000000000005</v>
      </c>
      <c r="S5" s="18"/>
      <c r="T5" s="56">
        <v>250</v>
      </c>
      <c r="U5" s="56">
        <f t="shared" ref="U5:U20" si="9">T5*J5</f>
        <v>10</v>
      </c>
      <c r="V5" s="56">
        <f t="shared" ref="V5:V19" si="10">T5-U5</f>
        <v>240</v>
      </c>
      <c r="W5" s="56">
        <f t="shared" ref="W5:W19" si="11">V5*1.2</f>
        <v>288</v>
      </c>
      <c r="X5" s="36">
        <f t="shared" ref="X5:X19" si="12">Q5+((T5-U5)*1.2)</f>
        <v>16992.800000000003</v>
      </c>
      <c r="Y5" s="37">
        <f t="shared" ref="Y5:Y20" si="13">((J5*I5)+(J5*T5))*1.2</f>
        <v>657.2</v>
      </c>
      <c r="Z5" s="18"/>
      <c r="AA5" s="65">
        <v>500</v>
      </c>
      <c r="AB5" s="56">
        <f t="shared" ref="AB5:AB20" si="14">AA5*J5</f>
        <v>20</v>
      </c>
      <c r="AC5" s="56">
        <f t="shared" ref="AC5:AC19" si="15">AA5-AB5</f>
        <v>480</v>
      </c>
      <c r="AD5" s="56">
        <f t="shared" ref="AD5:AD19" si="16">AC5*1.2</f>
        <v>576</v>
      </c>
      <c r="AE5" s="36">
        <f t="shared" ref="AE5:AE19" si="17">Q5+AD5</f>
        <v>17280.800000000003</v>
      </c>
      <c r="AF5" s="37">
        <f t="shared" ref="AF5:AF20" si="18">((J5*I5)+(J5*AA5))*1.2</f>
        <v>669.2</v>
      </c>
      <c r="AG5" s="18"/>
      <c r="AH5" s="56"/>
      <c r="AI5" s="56"/>
      <c r="AJ5" s="56"/>
      <c r="AK5" s="56"/>
      <c r="AL5" s="36"/>
      <c r="AM5" s="59"/>
      <c r="AN5" s="18"/>
      <c r="AO5" s="18"/>
      <c r="AP5" s="18"/>
      <c r="AQ5" s="18"/>
      <c r="AR5" s="18"/>
      <c r="AS5" s="18"/>
      <c r="AT5" s="18"/>
      <c r="AU5" s="18"/>
      <c r="AV5" s="35">
        <v>0.08</v>
      </c>
      <c r="AW5" s="56">
        <f t="shared" ref="AW5:AW20" si="19">AV5*I5</f>
        <v>1075.3333333333335</v>
      </c>
      <c r="AX5" s="35">
        <f t="shared" ref="AX5:AX20" si="20">J5</f>
        <v>0.04</v>
      </c>
      <c r="AY5" s="56">
        <f t="shared" ref="AY5:AY20" si="21">I5*J5</f>
        <v>537.66666666666674</v>
      </c>
      <c r="AZ5" s="35">
        <v>0.12</v>
      </c>
      <c r="BA5" s="56">
        <f t="shared" ref="BA5:BA20" si="22">AZ5*I5</f>
        <v>1613</v>
      </c>
      <c r="BB5" s="38">
        <f t="shared" ref="BB5:BB20" si="23">BC5/I5</f>
        <v>0</v>
      </c>
      <c r="BC5" s="57">
        <f t="shared" ref="BC5:BC19" si="24">(AY5+AW5)-BA5</f>
        <v>0</v>
      </c>
      <c r="BD5" s="56">
        <f t="shared" ref="BD5:BD19" si="25">((AX5+AV5)-AZ5)*T5</f>
        <v>0</v>
      </c>
      <c r="BE5" s="57">
        <f t="shared" ref="BE5:BE19" si="26">BC5+BD5</f>
        <v>0</v>
      </c>
      <c r="BF5" s="56">
        <f t="shared" ref="BF5:BF19" si="27">((AX5+AV5)-AZ5)*AA5</f>
        <v>0</v>
      </c>
      <c r="BG5" s="57">
        <f t="shared" ref="BG5:BG19" si="28">BC5+BF5</f>
        <v>0</v>
      </c>
      <c r="BH5" s="56"/>
      <c r="BI5" s="27"/>
      <c r="BJ5" s="53"/>
      <c r="BK5" s="19"/>
      <c r="BL5" s="19"/>
    </row>
    <row r="6" spans="2:64" s="20" customFormat="1" ht="25" hidden="1" customHeight="1">
      <c r="B6" s="20">
        <f t="shared" si="0"/>
        <v>2</v>
      </c>
      <c r="C6" s="20" t="str">
        <f t="shared" si="1"/>
        <v>i10 [MY24]</v>
      </c>
      <c r="D6" s="33" t="str">
        <f t="shared" si="2"/>
        <v>i10 [MY24] 2</v>
      </c>
      <c r="E6" s="33" t="str">
        <f t="shared" si="3"/>
        <v>i10 [MY24] 2 - Advance 1.0 MPi 67PS AMT MY24</v>
      </c>
      <c r="F6" s="33"/>
      <c r="G6" s="33" t="s">
        <v>48</v>
      </c>
      <c r="H6" s="34" t="str">
        <f>VLOOKUP($G6,'Wholesale Price List'!$B:$Z,4,FALSE)</f>
        <v>Advance 1.0 MPi 67PS AMT MY24</v>
      </c>
      <c r="I6" s="56">
        <f>VLOOKUP($G6,'Wholesale Price List'!$B:$V,9,FALSE)</f>
        <v>13983.333333333334</v>
      </c>
      <c r="J6" s="35">
        <v>0.04</v>
      </c>
      <c r="K6" s="35"/>
      <c r="L6" s="56">
        <f t="shared" si="4"/>
        <v>559.33333333333337</v>
      </c>
      <c r="M6" s="56">
        <f t="shared" si="5"/>
        <v>13424</v>
      </c>
      <c r="N6" s="56">
        <f t="shared" si="6"/>
        <v>2684.8</v>
      </c>
      <c r="O6" s="65">
        <v>780</v>
      </c>
      <c r="P6" s="56">
        <f>VLOOKUP($G6,'Wholesale Price List'!$B:$W,22,FALSE)</f>
        <v>440</v>
      </c>
      <c r="Q6" s="36">
        <f t="shared" si="7"/>
        <v>17328.8</v>
      </c>
      <c r="R6" s="37">
        <f t="shared" si="8"/>
        <v>671.2</v>
      </c>
      <c r="S6" s="18"/>
      <c r="T6" s="56">
        <v>250</v>
      </c>
      <c r="U6" s="56">
        <f t="shared" si="9"/>
        <v>10</v>
      </c>
      <c r="V6" s="56">
        <f t="shared" si="10"/>
        <v>240</v>
      </c>
      <c r="W6" s="56">
        <f t="shared" si="11"/>
        <v>288</v>
      </c>
      <c r="X6" s="36">
        <f t="shared" si="12"/>
        <v>17616.8</v>
      </c>
      <c r="Y6" s="37">
        <f t="shared" si="13"/>
        <v>683.2</v>
      </c>
      <c r="Z6" s="18"/>
      <c r="AA6" s="65">
        <v>500</v>
      </c>
      <c r="AB6" s="56">
        <f t="shared" si="14"/>
        <v>20</v>
      </c>
      <c r="AC6" s="56">
        <f t="shared" si="15"/>
        <v>480</v>
      </c>
      <c r="AD6" s="56">
        <f t="shared" si="16"/>
        <v>576</v>
      </c>
      <c r="AE6" s="36">
        <f t="shared" si="17"/>
        <v>17904.8</v>
      </c>
      <c r="AF6" s="37">
        <f t="shared" si="18"/>
        <v>695.2</v>
      </c>
      <c r="AG6" s="18"/>
      <c r="AH6" s="56"/>
      <c r="AI6" s="56"/>
      <c r="AJ6" s="56"/>
      <c r="AK6" s="56"/>
      <c r="AL6" s="36"/>
      <c r="AM6" s="59"/>
      <c r="AN6" s="18"/>
      <c r="AO6" s="18"/>
      <c r="AP6" s="18"/>
      <c r="AQ6" s="18"/>
      <c r="AR6" s="18"/>
      <c r="AS6" s="18"/>
      <c r="AT6" s="18"/>
      <c r="AU6" s="18"/>
      <c r="AV6" s="35">
        <v>0.08</v>
      </c>
      <c r="AW6" s="56">
        <f t="shared" si="19"/>
        <v>1118.6666666666667</v>
      </c>
      <c r="AX6" s="35">
        <f t="shared" si="20"/>
        <v>0.04</v>
      </c>
      <c r="AY6" s="56">
        <f t="shared" si="21"/>
        <v>559.33333333333337</v>
      </c>
      <c r="AZ6" s="35">
        <v>0.12</v>
      </c>
      <c r="BA6" s="56">
        <f t="shared" si="22"/>
        <v>1678</v>
      </c>
      <c r="BB6" s="38">
        <f t="shared" si="23"/>
        <v>0</v>
      </c>
      <c r="BC6" s="57">
        <f t="shared" si="24"/>
        <v>0</v>
      </c>
      <c r="BD6" s="56">
        <f t="shared" si="25"/>
        <v>0</v>
      </c>
      <c r="BE6" s="57">
        <f t="shared" si="26"/>
        <v>0</v>
      </c>
      <c r="BF6" s="56">
        <f t="shared" si="27"/>
        <v>0</v>
      </c>
      <c r="BG6" s="57">
        <f t="shared" si="28"/>
        <v>0</v>
      </c>
      <c r="BH6" s="56"/>
      <c r="BI6" s="27"/>
      <c r="BJ6" s="53"/>
      <c r="BK6" s="19"/>
      <c r="BL6" s="19"/>
    </row>
    <row r="7" spans="2:64" s="20" customFormat="1" ht="25" hidden="1" customHeight="1">
      <c r="B7" s="20">
        <f t="shared" si="0"/>
        <v>3</v>
      </c>
      <c r="C7" s="20" t="str">
        <f t="shared" si="1"/>
        <v>i10 [MY24]</v>
      </c>
      <c r="D7" s="33" t="str">
        <f t="shared" si="2"/>
        <v>i10 [MY24] 3</v>
      </c>
      <c r="E7" s="33" t="str">
        <f t="shared" si="3"/>
        <v>i10 [MY24] 3 - Advance 1.2 MPi 84PS MY24</v>
      </c>
      <c r="F7" s="33"/>
      <c r="G7" s="33" t="s">
        <v>49</v>
      </c>
      <c r="H7" s="34" t="str">
        <f>VLOOKUP($G7,'Wholesale Price List'!$B:$Z,4,FALSE)</f>
        <v>Advance 1.2 MPi 84PS MY24</v>
      </c>
      <c r="I7" s="56">
        <f>VLOOKUP($G7,'Wholesale Price List'!$B:$V,9,FALSE)</f>
        <v>14108.333333333334</v>
      </c>
      <c r="J7" s="35">
        <v>0.04</v>
      </c>
      <c r="K7" s="35"/>
      <c r="L7" s="56">
        <f t="shared" si="4"/>
        <v>564.33333333333337</v>
      </c>
      <c r="M7" s="56">
        <f t="shared" si="5"/>
        <v>13544</v>
      </c>
      <c r="N7" s="56">
        <f t="shared" si="6"/>
        <v>2708.8</v>
      </c>
      <c r="O7" s="65">
        <v>780</v>
      </c>
      <c r="P7" s="56">
        <f>VLOOKUP($G7,'Wholesale Price List'!$B:$W,22,FALSE)</f>
        <v>440</v>
      </c>
      <c r="Q7" s="36">
        <f t="shared" si="7"/>
        <v>17472.8</v>
      </c>
      <c r="R7" s="37">
        <f t="shared" si="8"/>
        <v>677.2</v>
      </c>
      <c r="S7" s="18"/>
      <c r="T7" s="56">
        <v>250</v>
      </c>
      <c r="U7" s="56">
        <f t="shared" si="9"/>
        <v>10</v>
      </c>
      <c r="V7" s="56">
        <f t="shared" si="10"/>
        <v>240</v>
      </c>
      <c r="W7" s="56">
        <f t="shared" si="11"/>
        <v>288</v>
      </c>
      <c r="X7" s="36">
        <f t="shared" si="12"/>
        <v>17760.8</v>
      </c>
      <c r="Y7" s="37">
        <f t="shared" si="13"/>
        <v>689.2</v>
      </c>
      <c r="Z7" s="18"/>
      <c r="AA7" s="65">
        <v>500</v>
      </c>
      <c r="AB7" s="56">
        <f t="shared" si="14"/>
        <v>20</v>
      </c>
      <c r="AC7" s="56">
        <f t="shared" si="15"/>
        <v>480</v>
      </c>
      <c r="AD7" s="56">
        <f t="shared" si="16"/>
        <v>576</v>
      </c>
      <c r="AE7" s="36">
        <f t="shared" si="17"/>
        <v>18048.8</v>
      </c>
      <c r="AF7" s="37">
        <f t="shared" si="18"/>
        <v>701.2</v>
      </c>
      <c r="AG7" s="18"/>
      <c r="AH7" s="56"/>
      <c r="AI7" s="56"/>
      <c r="AJ7" s="56"/>
      <c r="AK7" s="56"/>
      <c r="AL7" s="36"/>
      <c r="AM7" s="59"/>
      <c r="AN7" s="18"/>
      <c r="AO7" s="18"/>
      <c r="AP7" s="18"/>
      <c r="AQ7" s="18"/>
      <c r="AR7" s="18"/>
      <c r="AS7" s="18"/>
      <c r="AT7" s="18"/>
      <c r="AU7" s="18"/>
      <c r="AV7" s="35">
        <v>0.08</v>
      </c>
      <c r="AW7" s="56">
        <f t="shared" si="19"/>
        <v>1128.6666666666667</v>
      </c>
      <c r="AX7" s="35">
        <f t="shared" si="20"/>
        <v>0.04</v>
      </c>
      <c r="AY7" s="56">
        <f t="shared" si="21"/>
        <v>564.33333333333337</v>
      </c>
      <c r="AZ7" s="35">
        <v>0.12</v>
      </c>
      <c r="BA7" s="56">
        <f t="shared" si="22"/>
        <v>1693</v>
      </c>
      <c r="BB7" s="38">
        <f t="shared" si="23"/>
        <v>0</v>
      </c>
      <c r="BC7" s="57">
        <f t="shared" si="24"/>
        <v>0</v>
      </c>
      <c r="BD7" s="56">
        <f t="shared" si="25"/>
        <v>0</v>
      </c>
      <c r="BE7" s="57">
        <f t="shared" si="26"/>
        <v>0</v>
      </c>
      <c r="BF7" s="56">
        <f t="shared" si="27"/>
        <v>0</v>
      </c>
      <c r="BG7" s="57">
        <f t="shared" si="28"/>
        <v>0</v>
      </c>
      <c r="BH7" s="56"/>
      <c r="BI7" s="27"/>
      <c r="BJ7" s="53"/>
      <c r="BK7" s="19"/>
      <c r="BL7" s="19"/>
    </row>
    <row r="8" spans="2:64" s="20" customFormat="1" ht="25" hidden="1" customHeight="1">
      <c r="B8" s="20">
        <f t="shared" si="0"/>
        <v>4</v>
      </c>
      <c r="C8" s="20" t="str">
        <f t="shared" si="1"/>
        <v>i10 [MY24]</v>
      </c>
      <c r="D8" s="33" t="str">
        <f t="shared" si="2"/>
        <v>i10 [MY24] 4</v>
      </c>
      <c r="E8" s="33" t="str">
        <f t="shared" si="3"/>
        <v>i10 [MY24] 4 - Advance 1.2 MPi 84PS AMT MY24</v>
      </c>
      <c r="F8" s="33"/>
      <c r="G8" s="33" t="s">
        <v>50</v>
      </c>
      <c r="H8" s="34" t="str">
        <f>VLOOKUP($G8,'Wholesale Price List'!$B:$Z,4,FALSE)</f>
        <v>Advance 1.2 MPi 84PS AMT MY24</v>
      </c>
      <c r="I8" s="56">
        <f>VLOOKUP($G8,'Wholesale Price List'!$B:$V,9,FALSE)</f>
        <v>14650</v>
      </c>
      <c r="J8" s="35">
        <v>0.04</v>
      </c>
      <c r="K8" s="35"/>
      <c r="L8" s="56">
        <f t="shared" si="4"/>
        <v>586</v>
      </c>
      <c r="M8" s="56">
        <f t="shared" si="5"/>
        <v>14064</v>
      </c>
      <c r="N8" s="56">
        <f t="shared" si="6"/>
        <v>2812.8</v>
      </c>
      <c r="O8" s="65">
        <v>780</v>
      </c>
      <c r="P8" s="56">
        <f>VLOOKUP($G8,'Wholesale Price List'!$B:$W,22,FALSE)</f>
        <v>440</v>
      </c>
      <c r="Q8" s="36">
        <f t="shared" si="7"/>
        <v>18096.8</v>
      </c>
      <c r="R8" s="37">
        <f t="shared" si="8"/>
        <v>703.19999999999993</v>
      </c>
      <c r="S8" s="18"/>
      <c r="T8" s="56">
        <v>250</v>
      </c>
      <c r="U8" s="56">
        <f t="shared" si="9"/>
        <v>10</v>
      </c>
      <c r="V8" s="56">
        <f t="shared" si="10"/>
        <v>240</v>
      </c>
      <c r="W8" s="56">
        <f t="shared" si="11"/>
        <v>288</v>
      </c>
      <c r="X8" s="36">
        <f t="shared" si="12"/>
        <v>18384.8</v>
      </c>
      <c r="Y8" s="37">
        <f t="shared" si="13"/>
        <v>715.19999999999993</v>
      </c>
      <c r="Z8" s="18"/>
      <c r="AA8" s="65">
        <v>500</v>
      </c>
      <c r="AB8" s="56">
        <f t="shared" si="14"/>
        <v>20</v>
      </c>
      <c r="AC8" s="56">
        <f t="shared" si="15"/>
        <v>480</v>
      </c>
      <c r="AD8" s="56">
        <f t="shared" si="16"/>
        <v>576</v>
      </c>
      <c r="AE8" s="36">
        <f t="shared" si="17"/>
        <v>18672.8</v>
      </c>
      <c r="AF8" s="37">
        <f t="shared" si="18"/>
        <v>727.19999999999993</v>
      </c>
      <c r="AG8" s="18"/>
      <c r="AH8" s="56"/>
      <c r="AI8" s="56"/>
      <c r="AJ8" s="56"/>
      <c r="AK8" s="56"/>
      <c r="AL8" s="36"/>
      <c r="AM8" s="59"/>
      <c r="AN8" s="18"/>
      <c r="AO8" s="18"/>
      <c r="AP8" s="18"/>
      <c r="AQ8" s="18"/>
      <c r="AR8" s="18"/>
      <c r="AS8" s="18"/>
      <c r="AT8" s="18"/>
      <c r="AU8" s="18"/>
      <c r="AV8" s="35">
        <v>0.08</v>
      </c>
      <c r="AW8" s="56">
        <f t="shared" si="19"/>
        <v>1172</v>
      </c>
      <c r="AX8" s="35">
        <f t="shared" si="20"/>
        <v>0.04</v>
      </c>
      <c r="AY8" s="56">
        <f t="shared" si="21"/>
        <v>586</v>
      </c>
      <c r="AZ8" s="35">
        <v>0.12</v>
      </c>
      <c r="BA8" s="56">
        <f t="shared" si="22"/>
        <v>1758</v>
      </c>
      <c r="BB8" s="38">
        <f t="shared" si="23"/>
        <v>0</v>
      </c>
      <c r="BC8" s="57">
        <f t="shared" si="24"/>
        <v>0</v>
      </c>
      <c r="BD8" s="56">
        <f t="shared" si="25"/>
        <v>0</v>
      </c>
      <c r="BE8" s="57">
        <f t="shared" si="26"/>
        <v>0</v>
      </c>
      <c r="BF8" s="56">
        <f t="shared" si="27"/>
        <v>0</v>
      </c>
      <c r="BG8" s="57">
        <f t="shared" si="28"/>
        <v>0</v>
      </c>
      <c r="BH8" s="56"/>
      <c r="BI8" s="27"/>
      <c r="BJ8" s="53"/>
      <c r="BK8" s="19"/>
      <c r="BL8" s="19"/>
    </row>
    <row r="9" spans="2:64" s="20" customFormat="1" ht="25" hidden="1" customHeight="1">
      <c r="B9" s="20">
        <f t="shared" si="0"/>
        <v>5</v>
      </c>
      <c r="C9" s="20" t="str">
        <f t="shared" si="1"/>
        <v>i10 [MY24]</v>
      </c>
      <c r="D9" s="33" t="str">
        <f t="shared" si="2"/>
        <v>i10 [MY24] 5</v>
      </c>
      <c r="E9" s="33" t="str">
        <f t="shared" si="3"/>
        <v>i10 [MY24] 5 - Premium 1.0 MPi 67PS MY24</v>
      </c>
      <c r="F9" s="33"/>
      <c r="G9" s="33" t="s">
        <v>51</v>
      </c>
      <c r="H9" s="34" t="str">
        <f>VLOOKUP($G9,'Wholesale Price List'!$B:$Z,4,FALSE)</f>
        <v>Premium 1.0 MPi 67PS MY24</v>
      </c>
      <c r="I9" s="56">
        <f>VLOOKUP($G9,'Wholesale Price List'!$B:$V,9,FALSE)</f>
        <v>14525</v>
      </c>
      <c r="J9" s="35">
        <v>0.04</v>
      </c>
      <c r="K9" s="35"/>
      <c r="L9" s="56">
        <f t="shared" si="4"/>
        <v>581</v>
      </c>
      <c r="M9" s="56">
        <f t="shared" si="5"/>
        <v>13944</v>
      </c>
      <c r="N9" s="56">
        <f t="shared" si="6"/>
        <v>2788.8</v>
      </c>
      <c r="O9" s="65">
        <v>780</v>
      </c>
      <c r="P9" s="56">
        <f>VLOOKUP($G9,'Wholesale Price List'!$B:$W,22,FALSE)</f>
        <v>440</v>
      </c>
      <c r="Q9" s="36">
        <f t="shared" si="7"/>
        <v>17952.8</v>
      </c>
      <c r="R9" s="37">
        <f t="shared" si="8"/>
        <v>697.19999999999993</v>
      </c>
      <c r="S9" s="18"/>
      <c r="T9" s="56">
        <v>250</v>
      </c>
      <c r="U9" s="56">
        <f t="shared" si="9"/>
        <v>10</v>
      </c>
      <c r="V9" s="56">
        <f t="shared" si="10"/>
        <v>240</v>
      </c>
      <c r="W9" s="56">
        <f t="shared" si="11"/>
        <v>288</v>
      </c>
      <c r="X9" s="36">
        <f t="shared" si="12"/>
        <v>18240.8</v>
      </c>
      <c r="Y9" s="37">
        <f t="shared" si="13"/>
        <v>709.19999999999993</v>
      </c>
      <c r="Z9" s="18"/>
      <c r="AA9" s="65">
        <v>500</v>
      </c>
      <c r="AB9" s="56">
        <f t="shared" si="14"/>
        <v>20</v>
      </c>
      <c r="AC9" s="56">
        <f t="shared" si="15"/>
        <v>480</v>
      </c>
      <c r="AD9" s="56">
        <f t="shared" si="16"/>
        <v>576</v>
      </c>
      <c r="AE9" s="36">
        <f t="shared" si="17"/>
        <v>18528.8</v>
      </c>
      <c r="AF9" s="37">
        <f t="shared" si="18"/>
        <v>721.19999999999993</v>
      </c>
      <c r="AG9" s="18"/>
      <c r="AH9" s="56"/>
      <c r="AI9" s="56"/>
      <c r="AJ9" s="56"/>
      <c r="AK9" s="56"/>
      <c r="AL9" s="36"/>
      <c r="AM9" s="59"/>
      <c r="AN9" s="18"/>
      <c r="AO9" s="18"/>
      <c r="AP9" s="18"/>
      <c r="AQ9" s="18"/>
      <c r="AR9" s="18"/>
      <c r="AS9" s="18"/>
      <c r="AT9" s="18"/>
      <c r="AU9" s="18"/>
      <c r="AV9" s="35">
        <v>0.08</v>
      </c>
      <c r="AW9" s="56">
        <f t="shared" si="19"/>
        <v>1162</v>
      </c>
      <c r="AX9" s="35">
        <f t="shared" si="20"/>
        <v>0.04</v>
      </c>
      <c r="AY9" s="56">
        <f t="shared" si="21"/>
        <v>581</v>
      </c>
      <c r="AZ9" s="35">
        <v>0.12</v>
      </c>
      <c r="BA9" s="56">
        <f t="shared" si="22"/>
        <v>1743</v>
      </c>
      <c r="BB9" s="38">
        <f t="shared" si="23"/>
        <v>0</v>
      </c>
      <c r="BC9" s="57">
        <f t="shared" si="24"/>
        <v>0</v>
      </c>
      <c r="BD9" s="56">
        <f t="shared" si="25"/>
        <v>0</v>
      </c>
      <c r="BE9" s="57">
        <f t="shared" si="26"/>
        <v>0</v>
      </c>
      <c r="BF9" s="56">
        <f t="shared" si="27"/>
        <v>0</v>
      </c>
      <c r="BG9" s="57">
        <f t="shared" si="28"/>
        <v>0</v>
      </c>
      <c r="BH9" s="56"/>
      <c r="BI9" s="27"/>
      <c r="BJ9" s="53"/>
      <c r="BK9" s="19"/>
      <c r="BL9" s="19"/>
    </row>
    <row r="10" spans="2:64" s="20" customFormat="1" ht="25" hidden="1" customHeight="1">
      <c r="B10" s="20">
        <f t="shared" si="0"/>
        <v>6</v>
      </c>
      <c r="C10" s="20" t="str">
        <f t="shared" si="1"/>
        <v>i10 [MY24]</v>
      </c>
      <c r="D10" s="33" t="str">
        <f t="shared" si="2"/>
        <v>i10 [MY24] 6</v>
      </c>
      <c r="E10" s="33" t="str">
        <f t="shared" si="3"/>
        <v>i10 [MY24] 6 - Premium 1.0 MPi 67PS AMT MY24</v>
      </c>
      <c r="F10" s="33"/>
      <c r="G10" s="33" t="s">
        <v>52</v>
      </c>
      <c r="H10" s="34" t="str">
        <f>VLOOKUP($G10,'Wholesale Price List'!$B:$Z,4,FALSE)</f>
        <v>Premium 1.0 MPi 67PS AMT MY24</v>
      </c>
      <c r="I10" s="56">
        <f>VLOOKUP($G10,'Wholesale Price List'!$B:$V,9,FALSE)</f>
        <v>15066.666666666668</v>
      </c>
      <c r="J10" s="35">
        <v>0.04</v>
      </c>
      <c r="K10" s="35"/>
      <c r="L10" s="56">
        <f t="shared" si="4"/>
        <v>602.66666666666674</v>
      </c>
      <c r="M10" s="56">
        <f t="shared" si="5"/>
        <v>14464.000000000002</v>
      </c>
      <c r="N10" s="56">
        <f t="shared" si="6"/>
        <v>2892.8000000000006</v>
      </c>
      <c r="O10" s="65">
        <v>780</v>
      </c>
      <c r="P10" s="56">
        <f>VLOOKUP($G10,'Wholesale Price List'!$B:$W,22,FALSE)</f>
        <v>440</v>
      </c>
      <c r="Q10" s="36">
        <f t="shared" si="7"/>
        <v>18576.800000000003</v>
      </c>
      <c r="R10" s="37">
        <f t="shared" si="8"/>
        <v>723.2</v>
      </c>
      <c r="S10" s="18"/>
      <c r="T10" s="56">
        <v>250</v>
      </c>
      <c r="U10" s="56">
        <f t="shared" si="9"/>
        <v>10</v>
      </c>
      <c r="V10" s="56">
        <f t="shared" si="10"/>
        <v>240</v>
      </c>
      <c r="W10" s="56">
        <f t="shared" si="11"/>
        <v>288</v>
      </c>
      <c r="X10" s="36">
        <f t="shared" si="12"/>
        <v>18864.800000000003</v>
      </c>
      <c r="Y10" s="37">
        <f t="shared" si="13"/>
        <v>735.2</v>
      </c>
      <c r="Z10" s="18"/>
      <c r="AA10" s="65">
        <v>500</v>
      </c>
      <c r="AB10" s="56">
        <f t="shared" si="14"/>
        <v>20</v>
      </c>
      <c r="AC10" s="56">
        <f t="shared" si="15"/>
        <v>480</v>
      </c>
      <c r="AD10" s="56">
        <f t="shared" si="16"/>
        <v>576</v>
      </c>
      <c r="AE10" s="36">
        <f t="shared" si="17"/>
        <v>19152.800000000003</v>
      </c>
      <c r="AF10" s="37">
        <f t="shared" si="18"/>
        <v>747.2</v>
      </c>
      <c r="AG10" s="18"/>
      <c r="AH10" s="56"/>
      <c r="AI10" s="56"/>
      <c r="AJ10" s="56"/>
      <c r="AK10" s="56"/>
      <c r="AL10" s="36"/>
      <c r="AM10" s="59"/>
      <c r="AN10" s="18"/>
      <c r="AO10" s="18"/>
      <c r="AP10" s="18"/>
      <c r="AQ10" s="18"/>
      <c r="AR10" s="18"/>
      <c r="AS10" s="18"/>
      <c r="AT10" s="18"/>
      <c r="AU10" s="18"/>
      <c r="AV10" s="35">
        <v>0.08</v>
      </c>
      <c r="AW10" s="56">
        <f t="shared" si="19"/>
        <v>1205.3333333333335</v>
      </c>
      <c r="AX10" s="35">
        <f t="shared" si="20"/>
        <v>0.04</v>
      </c>
      <c r="AY10" s="56">
        <f t="shared" si="21"/>
        <v>602.66666666666674</v>
      </c>
      <c r="AZ10" s="35">
        <v>0.12</v>
      </c>
      <c r="BA10" s="56">
        <f t="shared" si="22"/>
        <v>1808</v>
      </c>
      <c r="BB10" s="38">
        <f t="shared" si="23"/>
        <v>0</v>
      </c>
      <c r="BC10" s="57">
        <f t="shared" si="24"/>
        <v>0</v>
      </c>
      <c r="BD10" s="56">
        <f t="shared" si="25"/>
        <v>0</v>
      </c>
      <c r="BE10" s="57">
        <f t="shared" si="26"/>
        <v>0</v>
      </c>
      <c r="BF10" s="56">
        <f t="shared" si="27"/>
        <v>0</v>
      </c>
      <c r="BG10" s="57">
        <f t="shared" si="28"/>
        <v>0</v>
      </c>
      <c r="BH10" s="56"/>
      <c r="BI10" s="27"/>
      <c r="BJ10" s="53"/>
      <c r="BK10" s="19"/>
      <c r="BL10" s="19"/>
    </row>
    <row r="11" spans="2:64" s="20" customFormat="1" ht="25" hidden="1" customHeight="1">
      <c r="B11" s="20">
        <f t="shared" si="0"/>
        <v>7</v>
      </c>
      <c r="C11" s="20" t="str">
        <f t="shared" si="1"/>
        <v>i10 [MY24]</v>
      </c>
      <c r="D11" s="33" t="str">
        <f t="shared" si="2"/>
        <v>i10 [MY24] 7</v>
      </c>
      <c r="E11" s="33" t="str">
        <f t="shared" si="3"/>
        <v>i10 [MY24] 7 - Premium 1.2 MPi 84PS MY24</v>
      </c>
      <c r="F11" s="33"/>
      <c r="G11" s="33" t="s">
        <v>53</v>
      </c>
      <c r="H11" s="34" t="str">
        <f>VLOOKUP($G11,'Wholesale Price List'!$B:$Z,4,FALSE)</f>
        <v>Premium 1.2 MPi 84PS MY24</v>
      </c>
      <c r="I11" s="56">
        <f>VLOOKUP($G11,'Wholesale Price List'!$B:$V,9,FALSE)</f>
        <v>15191.666666666668</v>
      </c>
      <c r="J11" s="35">
        <v>0.04</v>
      </c>
      <c r="K11" s="35"/>
      <c r="L11" s="56">
        <f t="shared" si="4"/>
        <v>607.66666666666674</v>
      </c>
      <c r="M11" s="56">
        <f t="shared" si="5"/>
        <v>14584.000000000002</v>
      </c>
      <c r="N11" s="56">
        <f t="shared" si="6"/>
        <v>2916.8000000000006</v>
      </c>
      <c r="O11" s="65">
        <v>780</v>
      </c>
      <c r="P11" s="56">
        <f>VLOOKUP($G11,'Wholesale Price List'!$B:$W,22,FALSE)</f>
        <v>440</v>
      </c>
      <c r="Q11" s="36">
        <f t="shared" si="7"/>
        <v>18720.800000000003</v>
      </c>
      <c r="R11" s="37">
        <f t="shared" si="8"/>
        <v>729.2</v>
      </c>
      <c r="S11" s="18"/>
      <c r="T11" s="56">
        <v>250</v>
      </c>
      <c r="U11" s="56">
        <f t="shared" si="9"/>
        <v>10</v>
      </c>
      <c r="V11" s="56">
        <f t="shared" si="10"/>
        <v>240</v>
      </c>
      <c r="W11" s="56">
        <f t="shared" si="11"/>
        <v>288</v>
      </c>
      <c r="X11" s="36">
        <f t="shared" si="12"/>
        <v>19008.800000000003</v>
      </c>
      <c r="Y11" s="37">
        <f t="shared" si="13"/>
        <v>741.2</v>
      </c>
      <c r="Z11" s="18"/>
      <c r="AA11" s="65">
        <v>500</v>
      </c>
      <c r="AB11" s="56">
        <f t="shared" si="14"/>
        <v>20</v>
      </c>
      <c r="AC11" s="56">
        <f t="shared" si="15"/>
        <v>480</v>
      </c>
      <c r="AD11" s="56">
        <f t="shared" si="16"/>
        <v>576</v>
      </c>
      <c r="AE11" s="36">
        <f t="shared" si="17"/>
        <v>19296.800000000003</v>
      </c>
      <c r="AF11" s="37">
        <f t="shared" si="18"/>
        <v>753.2</v>
      </c>
      <c r="AG11" s="18"/>
      <c r="AH11" s="56"/>
      <c r="AI11" s="56"/>
      <c r="AJ11" s="56"/>
      <c r="AK11" s="56"/>
      <c r="AL11" s="36"/>
      <c r="AM11" s="59"/>
      <c r="AN11" s="18"/>
      <c r="AO11" s="18"/>
      <c r="AP11" s="18"/>
      <c r="AQ11" s="18"/>
      <c r="AR11" s="18"/>
      <c r="AS11" s="18"/>
      <c r="AT11" s="18"/>
      <c r="AU11" s="18"/>
      <c r="AV11" s="35">
        <v>0.08</v>
      </c>
      <c r="AW11" s="56">
        <f t="shared" si="19"/>
        <v>1215.3333333333335</v>
      </c>
      <c r="AX11" s="35">
        <f t="shared" si="20"/>
        <v>0.04</v>
      </c>
      <c r="AY11" s="56">
        <f t="shared" si="21"/>
        <v>607.66666666666674</v>
      </c>
      <c r="AZ11" s="35">
        <v>0.12</v>
      </c>
      <c r="BA11" s="56">
        <f t="shared" si="22"/>
        <v>1823</v>
      </c>
      <c r="BB11" s="38">
        <f t="shared" si="23"/>
        <v>0</v>
      </c>
      <c r="BC11" s="57">
        <f t="shared" si="24"/>
        <v>0</v>
      </c>
      <c r="BD11" s="56">
        <f t="shared" si="25"/>
        <v>0</v>
      </c>
      <c r="BE11" s="57">
        <f t="shared" si="26"/>
        <v>0</v>
      </c>
      <c r="BF11" s="56">
        <f t="shared" si="27"/>
        <v>0</v>
      </c>
      <c r="BG11" s="57">
        <f t="shared" si="28"/>
        <v>0</v>
      </c>
      <c r="BH11" s="56"/>
      <c r="BI11" s="27"/>
      <c r="BJ11" s="53"/>
      <c r="BK11" s="19"/>
      <c r="BL11" s="19"/>
    </row>
    <row r="12" spans="2:64" s="20" customFormat="1" ht="25" hidden="1" customHeight="1">
      <c r="B12" s="20">
        <f t="shared" si="0"/>
        <v>8</v>
      </c>
      <c r="C12" s="20" t="str">
        <f t="shared" si="1"/>
        <v>i10 [MY24]</v>
      </c>
      <c r="D12" s="33" t="str">
        <f t="shared" si="2"/>
        <v>i10 [MY24] 8</v>
      </c>
      <c r="E12" s="33" t="str">
        <f t="shared" si="3"/>
        <v>i10 [MY24] 8 - Premium 1.2 MPi 84PS AMT MY24</v>
      </c>
      <c r="F12" s="33"/>
      <c r="G12" s="33" t="s">
        <v>54</v>
      </c>
      <c r="H12" s="34" t="str">
        <f>VLOOKUP($G12,'Wholesale Price List'!$B:$Z,4,FALSE)</f>
        <v>Premium 1.2 MPi 84PS AMT MY24</v>
      </c>
      <c r="I12" s="56">
        <f>VLOOKUP($G12,'Wholesale Price List'!$B:$V,9,FALSE)</f>
        <v>15733.333333333334</v>
      </c>
      <c r="J12" s="35">
        <v>0.04</v>
      </c>
      <c r="K12" s="35"/>
      <c r="L12" s="56">
        <f t="shared" si="4"/>
        <v>629.33333333333337</v>
      </c>
      <c r="M12" s="56">
        <f t="shared" si="5"/>
        <v>15104</v>
      </c>
      <c r="N12" s="56">
        <f t="shared" si="6"/>
        <v>3020.8</v>
      </c>
      <c r="O12" s="65">
        <v>780</v>
      </c>
      <c r="P12" s="56">
        <f>VLOOKUP($G12,'Wholesale Price List'!$B:$W,22,FALSE)</f>
        <v>440</v>
      </c>
      <c r="Q12" s="36">
        <f t="shared" si="7"/>
        <v>19344.8</v>
      </c>
      <c r="R12" s="37">
        <f t="shared" si="8"/>
        <v>755.2</v>
      </c>
      <c r="S12" s="18"/>
      <c r="T12" s="56">
        <v>250</v>
      </c>
      <c r="U12" s="56">
        <f t="shared" si="9"/>
        <v>10</v>
      </c>
      <c r="V12" s="56">
        <f t="shared" si="10"/>
        <v>240</v>
      </c>
      <c r="W12" s="56">
        <f t="shared" si="11"/>
        <v>288</v>
      </c>
      <c r="X12" s="36">
        <f t="shared" si="12"/>
        <v>19632.8</v>
      </c>
      <c r="Y12" s="37">
        <f t="shared" si="13"/>
        <v>767.2</v>
      </c>
      <c r="Z12" s="18"/>
      <c r="AA12" s="65">
        <v>500</v>
      </c>
      <c r="AB12" s="56">
        <f t="shared" si="14"/>
        <v>20</v>
      </c>
      <c r="AC12" s="56">
        <f t="shared" si="15"/>
        <v>480</v>
      </c>
      <c r="AD12" s="56">
        <f t="shared" si="16"/>
        <v>576</v>
      </c>
      <c r="AE12" s="36">
        <f t="shared" si="17"/>
        <v>19920.8</v>
      </c>
      <c r="AF12" s="37">
        <f t="shared" si="18"/>
        <v>779.2</v>
      </c>
      <c r="AG12" s="18"/>
      <c r="AH12" s="56"/>
      <c r="AI12" s="56"/>
      <c r="AJ12" s="56"/>
      <c r="AK12" s="56"/>
      <c r="AL12" s="36"/>
      <c r="AM12" s="59"/>
      <c r="AN12" s="18"/>
      <c r="AO12" s="18"/>
      <c r="AP12" s="18"/>
      <c r="AQ12" s="18"/>
      <c r="AR12" s="18"/>
      <c r="AS12" s="18"/>
      <c r="AT12" s="18"/>
      <c r="AU12" s="18"/>
      <c r="AV12" s="35">
        <v>0.08</v>
      </c>
      <c r="AW12" s="56">
        <f t="shared" si="19"/>
        <v>1258.6666666666667</v>
      </c>
      <c r="AX12" s="35">
        <f t="shared" si="20"/>
        <v>0.04</v>
      </c>
      <c r="AY12" s="56">
        <f t="shared" si="21"/>
        <v>629.33333333333337</v>
      </c>
      <c r="AZ12" s="35">
        <v>0.12</v>
      </c>
      <c r="BA12" s="56">
        <f t="shared" si="22"/>
        <v>1888</v>
      </c>
      <c r="BB12" s="38">
        <f t="shared" si="23"/>
        <v>0</v>
      </c>
      <c r="BC12" s="57">
        <f t="shared" si="24"/>
        <v>0</v>
      </c>
      <c r="BD12" s="56">
        <f t="shared" si="25"/>
        <v>0</v>
      </c>
      <c r="BE12" s="57">
        <f t="shared" si="26"/>
        <v>0</v>
      </c>
      <c r="BF12" s="56">
        <f t="shared" si="27"/>
        <v>0</v>
      </c>
      <c r="BG12" s="57">
        <f t="shared" si="28"/>
        <v>0</v>
      </c>
      <c r="BH12" s="56"/>
      <c r="BI12" s="27"/>
      <c r="BJ12" s="53"/>
      <c r="BK12" s="19"/>
      <c r="BL12" s="19"/>
    </row>
    <row r="13" spans="2:64" s="20" customFormat="1" ht="25" hidden="1" customHeight="1">
      <c r="B13" s="20">
        <f t="shared" si="0"/>
        <v>9</v>
      </c>
      <c r="C13" s="20" t="str">
        <f t="shared" si="1"/>
        <v>i10 [MY24]</v>
      </c>
      <c r="D13" s="33" t="str">
        <f t="shared" si="2"/>
        <v>i10 [MY24] 9</v>
      </c>
      <c r="E13" s="33" t="str">
        <f t="shared" si="3"/>
        <v>i10 [MY24] 9 - N Line 1.0T 100PS MY24</v>
      </c>
      <c r="F13" s="33"/>
      <c r="G13" s="33" t="s">
        <v>55</v>
      </c>
      <c r="H13" s="34" t="str">
        <f>VLOOKUP($G13,'Wholesale Price List'!$B:$Z,4,FALSE)</f>
        <v>N Line 1.0T 100PS MY24</v>
      </c>
      <c r="I13" s="56">
        <f>VLOOKUP($G13,'Wholesale Price List'!$B:$V,9,FALSE)</f>
        <v>15608.333333333334</v>
      </c>
      <c r="J13" s="35">
        <v>0.04</v>
      </c>
      <c r="K13" s="35"/>
      <c r="L13" s="56">
        <f t="shared" si="4"/>
        <v>624.33333333333337</v>
      </c>
      <c r="M13" s="56">
        <f t="shared" si="5"/>
        <v>14984</v>
      </c>
      <c r="N13" s="56">
        <f t="shared" si="6"/>
        <v>2996.8</v>
      </c>
      <c r="O13" s="65">
        <v>780</v>
      </c>
      <c r="P13" s="56">
        <f>VLOOKUP($G13,'Wholesale Price List'!$B:$W,22,FALSE)</f>
        <v>440</v>
      </c>
      <c r="Q13" s="36">
        <f t="shared" si="7"/>
        <v>19200.8</v>
      </c>
      <c r="R13" s="37">
        <f t="shared" si="8"/>
        <v>749.2</v>
      </c>
      <c r="S13" s="18"/>
      <c r="T13" s="56">
        <v>250</v>
      </c>
      <c r="U13" s="56">
        <f t="shared" si="9"/>
        <v>10</v>
      </c>
      <c r="V13" s="56">
        <f t="shared" si="10"/>
        <v>240</v>
      </c>
      <c r="W13" s="56">
        <f t="shared" si="11"/>
        <v>288</v>
      </c>
      <c r="X13" s="36">
        <f t="shared" si="12"/>
        <v>19488.8</v>
      </c>
      <c r="Y13" s="37">
        <f t="shared" si="13"/>
        <v>761.2</v>
      </c>
      <c r="Z13" s="18"/>
      <c r="AA13" s="65">
        <v>500</v>
      </c>
      <c r="AB13" s="56">
        <f t="shared" si="14"/>
        <v>20</v>
      </c>
      <c r="AC13" s="56">
        <f t="shared" si="15"/>
        <v>480</v>
      </c>
      <c r="AD13" s="56">
        <f t="shared" si="16"/>
        <v>576</v>
      </c>
      <c r="AE13" s="36">
        <f t="shared" si="17"/>
        <v>19776.8</v>
      </c>
      <c r="AF13" s="37">
        <f t="shared" si="18"/>
        <v>773.2</v>
      </c>
      <c r="AG13" s="18"/>
      <c r="AH13" s="56"/>
      <c r="AI13" s="56"/>
      <c r="AJ13" s="56"/>
      <c r="AK13" s="56"/>
      <c r="AL13" s="36"/>
      <c r="AM13" s="59"/>
      <c r="AN13" s="18"/>
      <c r="AO13" s="18"/>
      <c r="AP13" s="18"/>
      <c r="AQ13" s="18"/>
      <c r="AR13" s="18"/>
      <c r="AS13" s="18"/>
      <c r="AT13" s="18"/>
      <c r="AU13" s="18"/>
      <c r="AV13" s="35">
        <v>0.08</v>
      </c>
      <c r="AW13" s="56">
        <f t="shared" si="19"/>
        <v>1248.6666666666667</v>
      </c>
      <c r="AX13" s="35">
        <f t="shared" si="20"/>
        <v>0.04</v>
      </c>
      <c r="AY13" s="56">
        <f t="shared" si="21"/>
        <v>624.33333333333337</v>
      </c>
      <c r="AZ13" s="35">
        <v>0.12</v>
      </c>
      <c r="BA13" s="56">
        <f t="shared" si="22"/>
        <v>1873</v>
      </c>
      <c r="BB13" s="38">
        <f t="shared" si="23"/>
        <v>0</v>
      </c>
      <c r="BC13" s="57">
        <f t="shared" si="24"/>
        <v>0</v>
      </c>
      <c r="BD13" s="56">
        <f t="shared" si="25"/>
        <v>0</v>
      </c>
      <c r="BE13" s="57">
        <f t="shared" si="26"/>
        <v>0</v>
      </c>
      <c r="BF13" s="56">
        <f t="shared" si="27"/>
        <v>0</v>
      </c>
      <c r="BG13" s="57">
        <f t="shared" si="28"/>
        <v>0</v>
      </c>
      <c r="BH13" s="56"/>
      <c r="BI13" s="27"/>
      <c r="BJ13" s="53"/>
      <c r="BK13" s="19"/>
      <c r="BL13" s="19"/>
    </row>
    <row r="14" spans="2:64" s="20" customFormat="1" ht="25" hidden="1" customHeight="1">
      <c r="B14" s="20">
        <f t="shared" si="0"/>
        <v>10</v>
      </c>
      <c r="C14" s="20" t="str">
        <f t="shared" si="1"/>
        <v>i10 [MY24]</v>
      </c>
      <c r="D14" s="33" t="str">
        <f t="shared" si="2"/>
        <v>i10 [MY24] 10</v>
      </c>
      <c r="E14" s="33" t="str">
        <f t="shared" si="3"/>
        <v>i10 [MY24] 10 - Premium 1.0 MPi 67PS [Navigation] MY24</v>
      </c>
      <c r="F14" s="33"/>
      <c r="G14" s="33" t="s">
        <v>56</v>
      </c>
      <c r="H14" s="34" t="str">
        <f>VLOOKUP($G14,'Wholesale Price List'!$B:$Z,4,FALSE)</f>
        <v>Premium 1.0 MPi 67PS [Navigation] MY24</v>
      </c>
      <c r="I14" s="56">
        <f>VLOOKUP($G14,'Wholesale Price List'!$B:$V,9,FALSE)</f>
        <v>15191.666666666668</v>
      </c>
      <c r="J14" s="35">
        <v>0.04</v>
      </c>
      <c r="K14" s="35"/>
      <c r="L14" s="56">
        <f t="shared" si="4"/>
        <v>607.66666666666674</v>
      </c>
      <c r="M14" s="56">
        <f t="shared" si="5"/>
        <v>14584.000000000002</v>
      </c>
      <c r="N14" s="56">
        <f t="shared" si="6"/>
        <v>2916.8000000000006</v>
      </c>
      <c r="O14" s="65">
        <v>780</v>
      </c>
      <c r="P14" s="56">
        <f>VLOOKUP($G14,'Wholesale Price List'!$B:$W,22,FALSE)</f>
        <v>440</v>
      </c>
      <c r="Q14" s="36">
        <f t="shared" si="7"/>
        <v>18720.800000000003</v>
      </c>
      <c r="R14" s="37">
        <f t="shared" si="8"/>
        <v>729.2</v>
      </c>
      <c r="S14" s="18"/>
      <c r="T14" s="56">
        <v>250</v>
      </c>
      <c r="U14" s="56">
        <f t="shared" si="9"/>
        <v>10</v>
      </c>
      <c r="V14" s="56">
        <f t="shared" si="10"/>
        <v>240</v>
      </c>
      <c r="W14" s="56">
        <f t="shared" si="11"/>
        <v>288</v>
      </c>
      <c r="X14" s="36">
        <f t="shared" si="12"/>
        <v>19008.800000000003</v>
      </c>
      <c r="Y14" s="37">
        <f t="shared" si="13"/>
        <v>741.2</v>
      </c>
      <c r="Z14" s="18"/>
      <c r="AA14" s="65">
        <v>500</v>
      </c>
      <c r="AB14" s="56">
        <f t="shared" si="14"/>
        <v>20</v>
      </c>
      <c r="AC14" s="56">
        <f t="shared" si="15"/>
        <v>480</v>
      </c>
      <c r="AD14" s="56">
        <f t="shared" si="16"/>
        <v>576</v>
      </c>
      <c r="AE14" s="36">
        <f t="shared" si="17"/>
        <v>19296.800000000003</v>
      </c>
      <c r="AF14" s="37">
        <f t="shared" si="18"/>
        <v>753.2</v>
      </c>
      <c r="AG14" s="18"/>
      <c r="AH14" s="56"/>
      <c r="AI14" s="56"/>
      <c r="AJ14" s="56"/>
      <c r="AK14" s="56"/>
      <c r="AL14" s="36"/>
      <c r="AM14" s="59"/>
      <c r="AN14" s="18"/>
      <c r="AO14" s="18"/>
      <c r="AP14" s="18"/>
      <c r="AQ14" s="18"/>
      <c r="AR14" s="18"/>
      <c r="AS14" s="18"/>
      <c r="AT14" s="18"/>
      <c r="AU14" s="18"/>
      <c r="AV14" s="35">
        <v>0.08</v>
      </c>
      <c r="AW14" s="56">
        <f t="shared" si="19"/>
        <v>1215.3333333333335</v>
      </c>
      <c r="AX14" s="35">
        <f t="shared" si="20"/>
        <v>0.04</v>
      </c>
      <c r="AY14" s="56">
        <f t="shared" si="21"/>
        <v>607.66666666666674</v>
      </c>
      <c r="AZ14" s="35">
        <v>0.12</v>
      </c>
      <c r="BA14" s="56">
        <f t="shared" si="22"/>
        <v>1823</v>
      </c>
      <c r="BB14" s="38">
        <f t="shared" si="23"/>
        <v>0</v>
      </c>
      <c r="BC14" s="57">
        <f t="shared" si="24"/>
        <v>0</v>
      </c>
      <c r="BD14" s="56">
        <f t="shared" si="25"/>
        <v>0</v>
      </c>
      <c r="BE14" s="57">
        <f t="shared" si="26"/>
        <v>0</v>
      </c>
      <c r="BF14" s="56">
        <f t="shared" si="27"/>
        <v>0</v>
      </c>
      <c r="BG14" s="57">
        <f t="shared" si="28"/>
        <v>0</v>
      </c>
      <c r="BH14" s="56"/>
      <c r="BI14" s="27"/>
      <c r="BJ14" s="53"/>
      <c r="BK14" s="19"/>
      <c r="BL14" s="19"/>
    </row>
    <row r="15" spans="2:64" s="20" customFormat="1" ht="25" hidden="1" customHeight="1">
      <c r="B15" s="20">
        <f t="shared" si="0"/>
        <v>11</v>
      </c>
      <c r="C15" s="20" t="str">
        <f t="shared" si="1"/>
        <v>i10 [MY24]</v>
      </c>
      <c r="D15" s="33" t="str">
        <f t="shared" si="2"/>
        <v>i10 [MY24] 11</v>
      </c>
      <c r="E15" s="33" t="str">
        <f t="shared" si="3"/>
        <v>i10 [MY24] 11 - Premium 1.0 MPi 67PS AMT [Navigation] MY24</v>
      </c>
      <c r="F15" s="33"/>
      <c r="G15" s="33" t="s">
        <v>57</v>
      </c>
      <c r="H15" s="34" t="str">
        <f>VLOOKUP($G15,'Wholesale Price List'!$B:$Z,4,FALSE)</f>
        <v>Premium 1.0 MPi 67PS AMT [Navigation] MY24</v>
      </c>
      <c r="I15" s="56">
        <f>VLOOKUP($G15,'Wholesale Price List'!$B:$V,9,FALSE)</f>
        <v>15733.333333333334</v>
      </c>
      <c r="J15" s="35">
        <v>0.04</v>
      </c>
      <c r="K15" s="35"/>
      <c r="L15" s="56">
        <f t="shared" si="4"/>
        <v>629.33333333333337</v>
      </c>
      <c r="M15" s="56">
        <f t="shared" si="5"/>
        <v>15104</v>
      </c>
      <c r="N15" s="56">
        <f t="shared" si="6"/>
        <v>3020.8</v>
      </c>
      <c r="O15" s="65">
        <v>780</v>
      </c>
      <c r="P15" s="56">
        <f>VLOOKUP($G15,'Wholesale Price List'!$B:$W,22,FALSE)</f>
        <v>440</v>
      </c>
      <c r="Q15" s="36">
        <f t="shared" si="7"/>
        <v>19344.8</v>
      </c>
      <c r="R15" s="37">
        <f t="shared" si="8"/>
        <v>755.2</v>
      </c>
      <c r="S15" s="18"/>
      <c r="T15" s="56">
        <v>250</v>
      </c>
      <c r="U15" s="56">
        <f t="shared" si="9"/>
        <v>10</v>
      </c>
      <c r="V15" s="56">
        <f t="shared" si="10"/>
        <v>240</v>
      </c>
      <c r="W15" s="56">
        <f t="shared" si="11"/>
        <v>288</v>
      </c>
      <c r="X15" s="36">
        <f t="shared" si="12"/>
        <v>19632.8</v>
      </c>
      <c r="Y15" s="37">
        <f t="shared" si="13"/>
        <v>767.2</v>
      </c>
      <c r="Z15" s="18"/>
      <c r="AA15" s="65">
        <v>500</v>
      </c>
      <c r="AB15" s="56">
        <f t="shared" si="14"/>
        <v>20</v>
      </c>
      <c r="AC15" s="56">
        <f t="shared" si="15"/>
        <v>480</v>
      </c>
      <c r="AD15" s="56">
        <f t="shared" si="16"/>
        <v>576</v>
      </c>
      <c r="AE15" s="36">
        <f t="shared" si="17"/>
        <v>19920.8</v>
      </c>
      <c r="AF15" s="37">
        <f t="shared" si="18"/>
        <v>779.2</v>
      </c>
      <c r="AG15" s="18"/>
      <c r="AH15" s="56"/>
      <c r="AI15" s="56"/>
      <c r="AJ15" s="56"/>
      <c r="AK15" s="56"/>
      <c r="AL15" s="36"/>
      <c r="AM15" s="59"/>
      <c r="AN15" s="18"/>
      <c r="AO15" s="18"/>
      <c r="AP15" s="18"/>
      <c r="AQ15" s="18"/>
      <c r="AR15" s="18"/>
      <c r="AS15" s="18"/>
      <c r="AT15" s="18"/>
      <c r="AU15" s="18"/>
      <c r="AV15" s="35">
        <v>0.08</v>
      </c>
      <c r="AW15" s="56">
        <f t="shared" si="19"/>
        <v>1258.6666666666667</v>
      </c>
      <c r="AX15" s="35">
        <f t="shared" si="20"/>
        <v>0.04</v>
      </c>
      <c r="AY15" s="56">
        <f t="shared" si="21"/>
        <v>629.33333333333337</v>
      </c>
      <c r="AZ15" s="35">
        <v>0.12</v>
      </c>
      <c r="BA15" s="56">
        <f t="shared" si="22"/>
        <v>1888</v>
      </c>
      <c r="BB15" s="38">
        <f t="shared" si="23"/>
        <v>0</v>
      </c>
      <c r="BC15" s="57">
        <f t="shared" si="24"/>
        <v>0</v>
      </c>
      <c r="BD15" s="56">
        <f t="shared" si="25"/>
        <v>0</v>
      </c>
      <c r="BE15" s="57">
        <f t="shared" si="26"/>
        <v>0</v>
      </c>
      <c r="BF15" s="56">
        <f t="shared" si="27"/>
        <v>0</v>
      </c>
      <c r="BG15" s="57">
        <f t="shared" si="28"/>
        <v>0</v>
      </c>
      <c r="BH15" s="56"/>
      <c r="BI15" s="27"/>
      <c r="BJ15" s="53"/>
      <c r="BK15" s="19"/>
      <c r="BL15" s="19"/>
    </row>
    <row r="16" spans="2:64" s="20" customFormat="1" ht="25" hidden="1" customHeight="1">
      <c r="B16" s="20">
        <f t="shared" si="0"/>
        <v>12</v>
      </c>
      <c r="C16" s="20" t="str">
        <f t="shared" si="1"/>
        <v>i10 [MY24]</v>
      </c>
      <c r="D16" s="33" t="str">
        <f t="shared" si="2"/>
        <v>i10 [MY24] 12</v>
      </c>
      <c r="E16" s="33" t="str">
        <f t="shared" si="3"/>
        <v>i10 [MY24] 12 - Premium 1.2 MPi 84PS [Navigation] MY24</v>
      </c>
      <c r="F16" s="33"/>
      <c r="G16" s="33" t="s">
        <v>58</v>
      </c>
      <c r="H16" s="34" t="str">
        <f>VLOOKUP($G16,'Wholesale Price List'!$B:$Z,4,FALSE)</f>
        <v>Premium 1.2 MPi 84PS [Navigation] MY24</v>
      </c>
      <c r="I16" s="56">
        <f>VLOOKUP($G16,'Wholesale Price List'!$B:$V,9,FALSE)</f>
        <v>15858.333333333334</v>
      </c>
      <c r="J16" s="35">
        <v>0.04</v>
      </c>
      <c r="K16" s="35"/>
      <c r="L16" s="56">
        <f t="shared" si="4"/>
        <v>634.33333333333337</v>
      </c>
      <c r="M16" s="56">
        <f t="shared" si="5"/>
        <v>15224</v>
      </c>
      <c r="N16" s="56">
        <f t="shared" si="6"/>
        <v>3044.8</v>
      </c>
      <c r="O16" s="65">
        <v>780</v>
      </c>
      <c r="P16" s="56">
        <f>VLOOKUP($G16,'Wholesale Price List'!$B:$W,22,FALSE)</f>
        <v>440</v>
      </c>
      <c r="Q16" s="36">
        <f t="shared" si="7"/>
        <v>19488.8</v>
      </c>
      <c r="R16" s="37">
        <f t="shared" si="8"/>
        <v>761.2</v>
      </c>
      <c r="S16" s="18"/>
      <c r="T16" s="56">
        <v>250</v>
      </c>
      <c r="U16" s="56">
        <f t="shared" si="9"/>
        <v>10</v>
      </c>
      <c r="V16" s="56">
        <f t="shared" si="10"/>
        <v>240</v>
      </c>
      <c r="W16" s="56">
        <f t="shared" si="11"/>
        <v>288</v>
      </c>
      <c r="X16" s="36">
        <f t="shared" si="12"/>
        <v>19776.8</v>
      </c>
      <c r="Y16" s="37">
        <f t="shared" si="13"/>
        <v>773.2</v>
      </c>
      <c r="Z16" s="18"/>
      <c r="AA16" s="65">
        <v>500</v>
      </c>
      <c r="AB16" s="56">
        <f t="shared" si="14"/>
        <v>20</v>
      </c>
      <c r="AC16" s="56">
        <f t="shared" si="15"/>
        <v>480</v>
      </c>
      <c r="AD16" s="56">
        <f t="shared" si="16"/>
        <v>576</v>
      </c>
      <c r="AE16" s="36">
        <f t="shared" si="17"/>
        <v>20064.8</v>
      </c>
      <c r="AF16" s="37">
        <f t="shared" si="18"/>
        <v>785.2</v>
      </c>
      <c r="AG16" s="18"/>
      <c r="AH16" s="56"/>
      <c r="AI16" s="56"/>
      <c r="AJ16" s="56"/>
      <c r="AK16" s="56"/>
      <c r="AL16" s="36"/>
      <c r="AM16" s="59"/>
      <c r="AN16" s="18"/>
      <c r="AO16" s="18"/>
      <c r="AP16" s="18"/>
      <c r="AQ16" s="18"/>
      <c r="AR16" s="18"/>
      <c r="AS16" s="18"/>
      <c r="AT16" s="18"/>
      <c r="AU16" s="18"/>
      <c r="AV16" s="35">
        <v>0.08</v>
      </c>
      <c r="AW16" s="56">
        <f t="shared" si="19"/>
        <v>1268.6666666666667</v>
      </c>
      <c r="AX16" s="35">
        <f t="shared" si="20"/>
        <v>0.04</v>
      </c>
      <c r="AY16" s="56">
        <f t="shared" si="21"/>
        <v>634.33333333333337</v>
      </c>
      <c r="AZ16" s="35">
        <v>0.12</v>
      </c>
      <c r="BA16" s="56">
        <f t="shared" si="22"/>
        <v>1903</v>
      </c>
      <c r="BB16" s="38">
        <f t="shared" si="23"/>
        <v>0</v>
      </c>
      <c r="BC16" s="57">
        <f t="shared" si="24"/>
        <v>0</v>
      </c>
      <c r="BD16" s="56">
        <f t="shared" si="25"/>
        <v>0</v>
      </c>
      <c r="BE16" s="57">
        <f t="shared" si="26"/>
        <v>0</v>
      </c>
      <c r="BF16" s="56">
        <f t="shared" si="27"/>
        <v>0</v>
      </c>
      <c r="BG16" s="57">
        <f t="shared" si="28"/>
        <v>0</v>
      </c>
      <c r="BH16" s="56"/>
      <c r="BI16" s="27"/>
      <c r="BJ16" s="53"/>
      <c r="BK16" s="19"/>
      <c r="BL16" s="19"/>
    </row>
    <row r="17" spans="1:64" s="20" customFormat="1" ht="25" hidden="1" customHeight="1">
      <c r="B17" s="20">
        <f t="shared" si="0"/>
        <v>13</v>
      </c>
      <c r="C17" s="20" t="str">
        <f t="shared" si="1"/>
        <v>i10 [MY24]</v>
      </c>
      <c r="D17" s="33" t="str">
        <f t="shared" si="2"/>
        <v>i10 [MY24] 13</v>
      </c>
      <c r="E17" s="33" t="str">
        <f t="shared" si="3"/>
        <v>i10 [MY24] 13 - Premium 1.2 MPi 84PS AMT [Navigation] MY24</v>
      </c>
      <c r="F17" s="33"/>
      <c r="G17" s="33" t="s">
        <v>59</v>
      </c>
      <c r="H17" s="34" t="str">
        <f>VLOOKUP($G17,'Wholesale Price List'!$B:$Z,4,FALSE)</f>
        <v>Premium 1.2 MPi 84PS AMT [Navigation] MY24</v>
      </c>
      <c r="I17" s="56">
        <f>VLOOKUP($G17,'Wholesale Price List'!$B:$V,9,FALSE)</f>
        <v>16400</v>
      </c>
      <c r="J17" s="35">
        <v>0.04</v>
      </c>
      <c r="K17" s="35"/>
      <c r="L17" s="56">
        <f t="shared" si="4"/>
        <v>656</v>
      </c>
      <c r="M17" s="56">
        <f t="shared" si="5"/>
        <v>15744</v>
      </c>
      <c r="N17" s="56">
        <f t="shared" si="6"/>
        <v>3148.8</v>
      </c>
      <c r="O17" s="65">
        <v>780</v>
      </c>
      <c r="P17" s="56">
        <f>VLOOKUP($G17,'Wholesale Price List'!$B:$W,22,FALSE)</f>
        <v>440</v>
      </c>
      <c r="Q17" s="36">
        <f t="shared" si="7"/>
        <v>20112.8</v>
      </c>
      <c r="R17" s="37">
        <f t="shared" si="8"/>
        <v>787.19999999999993</v>
      </c>
      <c r="S17" s="18"/>
      <c r="T17" s="56">
        <v>250</v>
      </c>
      <c r="U17" s="56">
        <f t="shared" si="9"/>
        <v>10</v>
      </c>
      <c r="V17" s="56">
        <f t="shared" si="10"/>
        <v>240</v>
      </c>
      <c r="W17" s="56">
        <f t="shared" si="11"/>
        <v>288</v>
      </c>
      <c r="X17" s="36">
        <f t="shared" si="12"/>
        <v>20400.8</v>
      </c>
      <c r="Y17" s="37">
        <f t="shared" si="13"/>
        <v>799.19999999999993</v>
      </c>
      <c r="Z17" s="18"/>
      <c r="AA17" s="65">
        <v>500</v>
      </c>
      <c r="AB17" s="56">
        <f t="shared" si="14"/>
        <v>20</v>
      </c>
      <c r="AC17" s="56">
        <f t="shared" si="15"/>
        <v>480</v>
      </c>
      <c r="AD17" s="56">
        <f t="shared" si="16"/>
        <v>576</v>
      </c>
      <c r="AE17" s="36">
        <f t="shared" si="17"/>
        <v>20688.8</v>
      </c>
      <c r="AF17" s="37">
        <f t="shared" si="18"/>
        <v>811.19999999999993</v>
      </c>
      <c r="AG17" s="18"/>
      <c r="AH17" s="56"/>
      <c r="AI17" s="56"/>
      <c r="AJ17" s="56"/>
      <c r="AK17" s="56"/>
      <c r="AL17" s="36"/>
      <c r="AM17" s="59"/>
      <c r="AN17" s="18"/>
      <c r="AO17" s="18"/>
      <c r="AP17" s="18"/>
      <c r="AQ17" s="18"/>
      <c r="AR17" s="18"/>
      <c r="AS17" s="18"/>
      <c r="AT17" s="18"/>
      <c r="AU17" s="18"/>
      <c r="AV17" s="35">
        <v>0.08</v>
      </c>
      <c r="AW17" s="56">
        <f t="shared" si="19"/>
        <v>1312</v>
      </c>
      <c r="AX17" s="35">
        <f t="shared" si="20"/>
        <v>0.04</v>
      </c>
      <c r="AY17" s="56">
        <f t="shared" si="21"/>
        <v>656</v>
      </c>
      <c r="AZ17" s="35">
        <v>0.12</v>
      </c>
      <c r="BA17" s="56">
        <f t="shared" si="22"/>
        <v>1968</v>
      </c>
      <c r="BB17" s="38">
        <f t="shared" si="23"/>
        <v>0</v>
      </c>
      <c r="BC17" s="57">
        <f t="shared" si="24"/>
        <v>0</v>
      </c>
      <c r="BD17" s="56">
        <f t="shared" si="25"/>
        <v>0</v>
      </c>
      <c r="BE17" s="57">
        <f t="shared" si="26"/>
        <v>0</v>
      </c>
      <c r="BF17" s="56">
        <f t="shared" si="27"/>
        <v>0</v>
      </c>
      <c r="BG17" s="57">
        <f t="shared" si="28"/>
        <v>0</v>
      </c>
      <c r="BH17" s="56"/>
      <c r="BI17" s="27"/>
      <c r="BJ17" s="53"/>
      <c r="BK17" s="19"/>
      <c r="BL17" s="19"/>
    </row>
    <row r="18" spans="1:64" s="20" customFormat="1" ht="25" hidden="1" customHeight="1">
      <c r="B18" s="20">
        <f t="shared" si="0"/>
        <v>14</v>
      </c>
      <c r="C18" s="20" t="str">
        <f t="shared" si="1"/>
        <v>i10 [MY24]</v>
      </c>
      <c r="D18" s="33" t="str">
        <f t="shared" si="2"/>
        <v>i10 [MY24] 14</v>
      </c>
      <c r="E18" s="33" t="str">
        <f t="shared" si="3"/>
        <v>i10 [MY24] 14 - N Line 1.0T 100PS [Navigation &amp; Two-tone] MY24</v>
      </c>
      <c r="F18" s="33"/>
      <c r="G18" s="33" t="s">
        <v>60</v>
      </c>
      <c r="H18" s="34" t="str">
        <f>VLOOKUP($G18,'Wholesale Price List'!$B:$Z,4,FALSE)</f>
        <v>N Line 1.0T 100PS [Navigation &amp; Two-tone] MY24</v>
      </c>
      <c r="I18" s="56">
        <f>VLOOKUP($G18,'Wholesale Price List'!$B:$V,9,FALSE)</f>
        <v>16691.666666666668</v>
      </c>
      <c r="J18" s="35">
        <v>0.04</v>
      </c>
      <c r="K18" s="35"/>
      <c r="L18" s="56">
        <f t="shared" si="4"/>
        <v>667.66666666666674</v>
      </c>
      <c r="M18" s="56">
        <f t="shared" si="5"/>
        <v>16024.000000000002</v>
      </c>
      <c r="N18" s="56">
        <f t="shared" si="6"/>
        <v>3204.8000000000006</v>
      </c>
      <c r="O18" s="65">
        <v>780</v>
      </c>
      <c r="P18" s="56">
        <f>VLOOKUP($G18,'Wholesale Price List'!$B:$W,22,FALSE)</f>
        <v>440</v>
      </c>
      <c r="Q18" s="36">
        <f t="shared" si="7"/>
        <v>20448.800000000003</v>
      </c>
      <c r="R18" s="37">
        <f t="shared" si="8"/>
        <v>801.2</v>
      </c>
      <c r="S18" s="18"/>
      <c r="T18" s="56">
        <v>250</v>
      </c>
      <c r="U18" s="56">
        <f t="shared" si="9"/>
        <v>10</v>
      </c>
      <c r="V18" s="56">
        <f t="shared" si="10"/>
        <v>240</v>
      </c>
      <c r="W18" s="56">
        <f t="shared" si="11"/>
        <v>288</v>
      </c>
      <c r="X18" s="36">
        <f t="shared" si="12"/>
        <v>20736.800000000003</v>
      </c>
      <c r="Y18" s="37">
        <f t="shared" si="13"/>
        <v>813.2</v>
      </c>
      <c r="Z18" s="18"/>
      <c r="AA18" s="65">
        <v>500</v>
      </c>
      <c r="AB18" s="56">
        <f t="shared" si="14"/>
        <v>20</v>
      </c>
      <c r="AC18" s="56">
        <f t="shared" si="15"/>
        <v>480</v>
      </c>
      <c r="AD18" s="56">
        <f t="shared" si="16"/>
        <v>576</v>
      </c>
      <c r="AE18" s="36">
        <f t="shared" si="17"/>
        <v>21024.800000000003</v>
      </c>
      <c r="AF18" s="37">
        <f t="shared" si="18"/>
        <v>825.2</v>
      </c>
      <c r="AG18" s="18"/>
      <c r="AH18" s="56"/>
      <c r="AI18" s="56"/>
      <c r="AJ18" s="56"/>
      <c r="AK18" s="56"/>
      <c r="AL18" s="36"/>
      <c r="AM18" s="59"/>
      <c r="AN18" s="18"/>
      <c r="AO18" s="18"/>
      <c r="AP18" s="18"/>
      <c r="AQ18" s="18"/>
      <c r="AR18" s="18"/>
      <c r="AS18" s="18"/>
      <c r="AT18" s="18"/>
      <c r="AU18" s="18"/>
      <c r="AV18" s="35">
        <v>0.08</v>
      </c>
      <c r="AW18" s="56">
        <f t="shared" si="19"/>
        <v>1335.3333333333335</v>
      </c>
      <c r="AX18" s="35">
        <f t="shared" si="20"/>
        <v>0.04</v>
      </c>
      <c r="AY18" s="56">
        <f t="shared" si="21"/>
        <v>667.66666666666674</v>
      </c>
      <c r="AZ18" s="35">
        <v>0.12</v>
      </c>
      <c r="BA18" s="56">
        <f t="shared" si="22"/>
        <v>2003</v>
      </c>
      <c r="BB18" s="38">
        <f t="shared" si="23"/>
        <v>0</v>
      </c>
      <c r="BC18" s="57">
        <f t="shared" si="24"/>
        <v>0</v>
      </c>
      <c r="BD18" s="56">
        <f t="shared" si="25"/>
        <v>0</v>
      </c>
      <c r="BE18" s="57">
        <f t="shared" si="26"/>
        <v>0</v>
      </c>
      <c r="BF18" s="56">
        <f t="shared" si="27"/>
        <v>0</v>
      </c>
      <c r="BG18" s="57">
        <f t="shared" si="28"/>
        <v>0</v>
      </c>
      <c r="BH18" s="56"/>
      <c r="BI18" s="27"/>
      <c r="BJ18" s="53"/>
      <c r="BK18" s="19"/>
      <c r="BL18" s="19"/>
    </row>
    <row r="19" spans="1:64" s="20" customFormat="1" ht="25" hidden="1" customHeight="1">
      <c r="B19" s="20">
        <f t="shared" si="0"/>
        <v>15</v>
      </c>
      <c r="C19" s="20" t="str">
        <f t="shared" si="1"/>
        <v>i10 [MY24]</v>
      </c>
      <c r="D19" s="33" t="str">
        <f t="shared" si="2"/>
        <v>i10 [MY24] 15</v>
      </c>
      <c r="E19" s="33" t="str">
        <f t="shared" si="3"/>
        <v>i10 [MY24] 15 - N Line 1.0T 100PS  [Navigation] MY24</v>
      </c>
      <c r="F19" s="33"/>
      <c r="G19" s="33" t="s">
        <v>61</v>
      </c>
      <c r="H19" s="34" t="str">
        <f>VLOOKUP($G19,'Wholesale Price List'!$B:$Z,4,FALSE)</f>
        <v>N Line 1.0T 100PS  [Navigation] MY24</v>
      </c>
      <c r="I19" s="56">
        <f>VLOOKUP($G19,'Wholesale Price List'!$B:$V,9,FALSE)</f>
        <v>16275</v>
      </c>
      <c r="J19" s="35">
        <v>0.04</v>
      </c>
      <c r="K19" s="35"/>
      <c r="L19" s="56">
        <f t="shared" si="4"/>
        <v>651</v>
      </c>
      <c r="M19" s="56">
        <f t="shared" si="5"/>
        <v>15624</v>
      </c>
      <c r="N19" s="56">
        <f t="shared" si="6"/>
        <v>3124.8</v>
      </c>
      <c r="O19" s="65">
        <v>780</v>
      </c>
      <c r="P19" s="56">
        <f>VLOOKUP($G19,'Wholesale Price List'!$B:$W,22,FALSE)</f>
        <v>440</v>
      </c>
      <c r="Q19" s="36">
        <f t="shared" si="7"/>
        <v>19968.8</v>
      </c>
      <c r="R19" s="37">
        <f t="shared" si="8"/>
        <v>781.19999999999993</v>
      </c>
      <c r="S19" s="18"/>
      <c r="T19" s="56">
        <v>250</v>
      </c>
      <c r="U19" s="56">
        <f t="shared" si="9"/>
        <v>10</v>
      </c>
      <c r="V19" s="56">
        <f t="shared" si="10"/>
        <v>240</v>
      </c>
      <c r="W19" s="56">
        <f t="shared" si="11"/>
        <v>288</v>
      </c>
      <c r="X19" s="36">
        <f t="shared" si="12"/>
        <v>20256.8</v>
      </c>
      <c r="Y19" s="37">
        <f t="shared" si="13"/>
        <v>793.19999999999993</v>
      </c>
      <c r="Z19" s="18"/>
      <c r="AA19" s="65">
        <v>500</v>
      </c>
      <c r="AB19" s="56">
        <f t="shared" si="14"/>
        <v>20</v>
      </c>
      <c r="AC19" s="56">
        <f t="shared" si="15"/>
        <v>480</v>
      </c>
      <c r="AD19" s="56">
        <f t="shared" si="16"/>
        <v>576</v>
      </c>
      <c r="AE19" s="36">
        <f t="shared" si="17"/>
        <v>20544.8</v>
      </c>
      <c r="AF19" s="37">
        <f t="shared" si="18"/>
        <v>805.19999999999993</v>
      </c>
      <c r="AG19" s="18"/>
      <c r="AH19" s="56"/>
      <c r="AI19" s="56"/>
      <c r="AJ19" s="56"/>
      <c r="AK19" s="56"/>
      <c r="AL19" s="36"/>
      <c r="AM19" s="59"/>
      <c r="AN19" s="18"/>
      <c r="AO19" s="18"/>
      <c r="AP19" s="18"/>
      <c r="AQ19" s="18"/>
      <c r="AR19" s="18"/>
      <c r="AS19" s="18"/>
      <c r="AT19" s="18"/>
      <c r="AU19" s="18"/>
      <c r="AV19" s="35">
        <v>0.08</v>
      </c>
      <c r="AW19" s="56">
        <f t="shared" si="19"/>
        <v>1302</v>
      </c>
      <c r="AX19" s="35">
        <f t="shared" si="20"/>
        <v>0.04</v>
      </c>
      <c r="AY19" s="56">
        <f t="shared" si="21"/>
        <v>651</v>
      </c>
      <c r="AZ19" s="35">
        <v>0.12</v>
      </c>
      <c r="BA19" s="56">
        <f t="shared" si="22"/>
        <v>1953</v>
      </c>
      <c r="BB19" s="38">
        <f t="shared" si="23"/>
        <v>0</v>
      </c>
      <c r="BC19" s="57">
        <f t="shared" si="24"/>
        <v>0</v>
      </c>
      <c r="BD19" s="56">
        <f t="shared" si="25"/>
        <v>0</v>
      </c>
      <c r="BE19" s="57">
        <f t="shared" si="26"/>
        <v>0</v>
      </c>
      <c r="BF19" s="56">
        <f t="shared" si="27"/>
        <v>0</v>
      </c>
      <c r="BG19" s="57">
        <f t="shared" si="28"/>
        <v>0</v>
      </c>
      <c r="BH19" s="56"/>
      <c r="BI19" s="27"/>
      <c r="BJ19" s="53"/>
      <c r="BK19" s="19"/>
      <c r="BL19" s="19"/>
    </row>
    <row r="20" spans="1:64" s="20" customFormat="1" ht="25" hidden="1" customHeight="1">
      <c r="B20" s="20">
        <f t="shared" si="0"/>
        <v>16</v>
      </c>
      <c r="C20" s="20" t="str">
        <f t="shared" si="1"/>
        <v>i10 [MY24]</v>
      </c>
      <c r="D20" s="33" t="str">
        <f t="shared" si="2"/>
        <v>i10 [MY24] 16</v>
      </c>
      <c r="E20" s="33" t="str">
        <f t="shared" si="3"/>
        <v>i10 [MY24] 16 - N Line 1.0T 100PS  [Two-tone] MY24</v>
      </c>
      <c r="F20" s="33"/>
      <c r="G20" s="33" t="s">
        <v>62</v>
      </c>
      <c r="H20" s="34" t="str">
        <f>VLOOKUP($G20,'Wholesale Price List'!$B:$Z,4,FALSE)</f>
        <v>N Line 1.0T 100PS  [Two-tone] MY24</v>
      </c>
      <c r="I20" s="56">
        <f>VLOOKUP($G20,'Wholesale Price List'!$B:$V,9,FALSE)</f>
        <v>16025</v>
      </c>
      <c r="J20" s="35">
        <v>0.04</v>
      </c>
      <c r="K20" s="35"/>
      <c r="L20" s="56">
        <f t="shared" ref="L20" si="29">I20*J20</f>
        <v>641</v>
      </c>
      <c r="M20" s="56">
        <f t="shared" ref="M20" si="30">I20-L20</f>
        <v>15384</v>
      </c>
      <c r="N20" s="56">
        <f t="shared" ref="N20" si="31">M20*20%</f>
        <v>3076.8</v>
      </c>
      <c r="O20" s="65">
        <v>780</v>
      </c>
      <c r="P20" s="56">
        <f>VLOOKUP($G20,'Wholesale Price List'!$B:$W,22,FALSE)</f>
        <v>440</v>
      </c>
      <c r="Q20" s="36">
        <f t="shared" si="7"/>
        <v>19680.8</v>
      </c>
      <c r="R20" s="37">
        <f t="shared" si="8"/>
        <v>769.19999999999993</v>
      </c>
      <c r="S20" s="18"/>
      <c r="T20" s="56">
        <v>250</v>
      </c>
      <c r="U20" s="56">
        <f t="shared" si="9"/>
        <v>10</v>
      </c>
      <c r="V20" s="56">
        <f t="shared" ref="V20" si="32">T20-U20</f>
        <v>240</v>
      </c>
      <c r="W20" s="56">
        <f t="shared" ref="W20" si="33">V20*1.2</f>
        <v>288</v>
      </c>
      <c r="X20" s="36">
        <f t="shared" ref="X20" si="34">Q20+((T20-U20)*1.2)</f>
        <v>19968.8</v>
      </c>
      <c r="Y20" s="37">
        <f t="shared" si="13"/>
        <v>781.19999999999993</v>
      </c>
      <c r="Z20" s="18"/>
      <c r="AA20" s="65">
        <v>500</v>
      </c>
      <c r="AB20" s="56">
        <f t="shared" si="14"/>
        <v>20</v>
      </c>
      <c r="AC20" s="56">
        <f t="shared" ref="AC20" si="35">AA20-AB20</f>
        <v>480</v>
      </c>
      <c r="AD20" s="56">
        <f t="shared" ref="AD20" si="36">AC20*1.2</f>
        <v>576</v>
      </c>
      <c r="AE20" s="36">
        <f t="shared" ref="AE20" si="37">Q20+AD20</f>
        <v>20256.8</v>
      </c>
      <c r="AF20" s="37">
        <f t="shared" si="18"/>
        <v>793.19999999999993</v>
      </c>
      <c r="AG20" s="18"/>
      <c r="AH20" s="56"/>
      <c r="AI20" s="56"/>
      <c r="AJ20" s="56"/>
      <c r="AK20" s="56"/>
      <c r="AL20" s="36"/>
      <c r="AM20" s="59"/>
      <c r="AN20" s="18"/>
      <c r="AO20" s="18"/>
      <c r="AP20" s="18"/>
      <c r="AQ20" s="18"/>
      <c r="AR20" s="18"/>
      <c r="AS20" s="18"/>
      <c r="AT20" s="18"/>
      <c r="AU20" s="18"/>
      <c r="AV20" s="35">
        <v>0.08</v>
      </c>
      <c r="AW20" s="56">
        <f t="shared" si="19"/>
        <v>1282</v>
      </c>
      <c r="AX20" s="35">
        <f t="shared" si="20"/>
        <v>0.04</v>
      </c>
      <c r="AY20" s="56">
        <f t="shared" si="21"/>
        <v>641</v>
      </c>
      <c r="AZ20" s="35">
        <v>0.12</v>
      </c>
      <c r="BA20" s="56">
        <f t="shared" si="22"/>
        <v>1923</v>
      </c>
      <c r="BB20" s="38">
        <f t="shared" si="23"/>
        <v>0</v>
      </c>
      <c r="BC20" s="57">
        <f t="shared" ref="BC20" si="38">(AY20+AW20)-BA20</f>
        <v>0</v>
      </c>
      <c r="BD20" s="56">
        <f t="shared" ref="BD20" si="39">((AX20+AV20)-AZ20)*T20</f>
        <v>0</v>
      </c>
      <c r="BE20" s="57">
        <f t="shared" ref="BE20" si="40">BC20+BD20</f>
        <v>0</v>
      </c>
      <c r="BF20" s="56">
        <f t="shared" ref="BF20" si="41">((AX20+AV20)-AZ20)*AA20</f>
        <v>0</v>
      </c>
      <c r="BG20" s="57">
        <f t="shared" ref="BG20" si="42">BC20+BF20</f>
        <v>0</v>
      </c>
      <c r="BH20" s="56"/>
      <c r="BI20" s="27"/>
      <c r="BJ20" s="53"/>
      <c r="BK20" s="19"/>
      <c r="BL20" s="19"/>
    </row>
    <row r="21" spans="1:64" s="20" customFormat="1" ht="25" customHeight="1">
      <c r="D21" s="172" t="s">
        <v>63</v>
      </c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85"/>
      <c r="BJ21" s="94"/>
      <c r="BK21" s="95"/>
      <c r="BL21" s="19"/>
    </row>
    <row r="22" spans="1:64" s="20" customFormat="1" ht="25" customHeight="1">
      <c r="A22" s="20" t="str">
        <f>_xlfn.XLOOKUP(G22,'[1]Hyundai Comms PL 0725'!$A:$A,'[1]Hyundai Comms PL 0725'!$B:$B)</f>
        <v>HYI110A635HPIM  5</v>
      </c>
      <c r="B22" s="20">
        <f t="shared" ref="B22:B30" si="43">IF(BJ21="Title",1,IF(BJ22="Title","",B21+1))</f>
        <v>1</v>
      </c>
      <c r="C22" s="20" t="str">
        <f t="shared" ref="C22:C30" si="44">IF(B22=1,D21,IF(B22="","",C21))</f>
        <v>i10 [MY25]</v>
      </c>
      <c r="D22" s="33" t="str">
        <f t="shared" ref="D22:D30" si="45">C22&amp;" "&amp;B22</f>
        <v>i10 [MY25] 1</v>
      </c>
      <c r="E22" s="33" t="str">
        <f t="shared" ref="E22:E30" si="46">D22&amp;" - "&amp;H22</f>
        <v>i10 [MY25] 1 - Advance 1.0 MPi 63PS MY25</v>
      </c>
      <c r="F22" s="33" t="str">
        <f>_xlfn.XLOOKUP(G22,'Wholesale Price List'!B:B,'Wholesale Price List'!C:C)</f>
        <v>HYI110A635HPIM  5</v>
      </c>
      <c r="G22" s="33" t="s">
        <v>64</v>
      </c>
      <c r="H22" s="34" t="str">
        <f>VLOOKUP($G22,'Wholesale Price List'!$B:$Z,4,FALSE)</f>
        <v>Advance 1.0 MPi 63PS MY25</v>
      </c>
      <c r="I22" s="56">
        <f>VLOOKUP($G22,'Wholesale Price List'!$B:$V,9,FALSE)</f>
        <v>14275</v>
      </c>
      <c r="J22" s="35">
        <v>0.04</v>
      </c>
      <c r="K22" s="137">
        <v>110</v>
      </c>
      <c r="L22" s="56">
        <f>(I22*J22)-K22</f>
        <v>461</v>
      </c>
      <c r="M22" s="56">
        <f t="shared" ref="M22:M30" si="47">I22-L22</f>
        <v>13814</v>
      </c>
      <c r="N22" s="56">
        <f t="shared" ref="N22:N30" si="48">M22*20%</f>
        <v>2762.8</v>
      </c>
      <c r="O22" s="65">
        <v>780</v>
      </c>
      <c r="P22" s="56">
        <f>VLOOKUP($G22,'Wholesale Price List'!$B:$W,22,FALSE)</f>
        <v>440</v>
      </c>
      <c r="Q22" s="36">
        <f t="shared" ref="Q22:Q30" si="49">SUM(M22:P22)</f>
        <v>17796.8</v>
      </c>
      <c r="R22" s="37">
        <f>((J22*I22)*1.2)-(K22*1.2)</f>
        <v>553.19999999999993</v>
      </c>
      <c r="S22" s="18"/>
      <c r="T22" s="65">
        <v>270.83</v>
      </c>
      <c r="U22" s="56">
        <f t="shared" ref="U22:U30" si="50">T22*J22</f>
        <v>10.8332</v>
      </c>
      <c r="V22" s="56">
        <f t="shared" ref="V22:V30" si="51">T22-U22</f>
        <v>259.99680000000001</v>
      </c>
      <c r="W22" s="56">
        <f t="shared" ref="W22:W30" si="52">V22*1.2</f>
        <v>311.99615999999997</v>
      </c>
      <c r="X22" s="36">
        <f t="shared" ref="X22:X30" si="53">Q22+((T22-U22)*1.2)</f>
        <v>18108.796159999998</v>
      </c>
      <c r="Y22" s="37">
        <f t="shared" ref="Y22:Y30" si="54">((J22*I22)+(J22*T22))*1.2</f>
        <v>698.19983999999999</v>
      </c>
      <c r="Z22" s="18"/>
      <c r="AA22" s="65">
        <v>541.66999999999996</v>
      </c>
      <c r="AB22" s="56">
        <f t="shared" ref="AB22:AB30" si="55">AA22*J22</f>
        <v>21.666799999999999</v>
      </c>
      <c r="AC22" s="56">
        <f t="shared" ref="AC22:AC30" si="56">AA22-AB22</f>
        <v>520.00319999999999</v>
      </c>
      <c r="AD22" s="56">
        <f t="shared" ref="AD22:AD30" si="57">AC22*1.2</f>
        <v>624.00383999999997</v>
      </c>
      <c r="AE22" s="36">
        <f t="shared" ref="AE22:AE30" si="58">Q22+AD22</f>
        <v>18420.80384</v>
      </c>
      <c r="AF22" s="37">
        <f t="shared" ref="AF22:AF30" si="59">((J22*I22)+(J22*AA22))*1.2</f>
        <v>711.20015999999998</v>
      </c>
      <c r="AG22" s="18"/>
      <c r="AH22" s="56"/>
      <c r="AI22" s="56"/>
      <c r="AJ22" s="56"/>
      <c r="AK22" s="56"/>
      <c r="AL22" s="36"/>
      <c r="AM22" s="59"/>
      <c r="AN22" s="18"/>
      <c r="AO22" s="56"/>
      <c r="AP22" s="56"/>
      <c r="AQ22" s="56"/>
      <c r="AR22" s="56"/>
      <c r="AS22" s="36"/>
      <c r="AT22" s="59"/>
      <c r="AU22" s="18"/>
      <c r="AV22" s="35">
        <v>0.08</v>
      </c>
      <c r="AW22" s="56">
        <f t="shared" ref="AW22:AW30" si="60">AV22*I22</f>
        <v>1142</v>
      </c>
      <c r="AX22" s="35">
        <f t="shared" ref="AX22:AX30" si="61">J22</f>
        <v>0.04</v>
      </c>
      <c r="AY22" s="56">
        <f t="shared" ref="AY22:AY30" si="62">I22*J22</f>
        <v>571</v>
      </c>
      <c r="AZ22" s="35">
        <v>0.12</v>
      </c>
      <c r="BA22" s="56">
        <f t="shared" ref="BA22:BA30" si="63">AZ22*I22</f>
        <v>1713</v>
      </c>
      <c r="BB22" s="38">
        <f t="shared" ref="BB22:BB30" si="64">BC22/I22</f>
        <v>0</v>
      </c>
      <c r="BC22" s="57">
        <f t="shared" ref="BC22:BC30" si="65">(AY22+AW22)-BA22</f>
        <v>0</v>
      </c>
      <c r="BD22" s="56">
        <f t="shared" ref="BD22:BD30" si="66">((AX22+AV22)-AZ22)*T22</f>
        <v>0</v>
      </c>
      <c r="BE22" s="57">
        <f t="shared" ref="BE22:BE30" si="67">BC22+BD22</f>
        <v>0</v>
      </c>
      <c r="BF22" s="56">
        <f t="shared" ref="BF22:BF30" si="68">((AX22+AV22)-AZ22)*AA22</f>
        <v>0</v>
      </c>
      <c r="BG22" s="57">
        <f t="shared" ref="BG22:BG30" si="69">BC22+BF22</f>
        <v>0</v>
      </c>
      <c r="BH22" s="56"/>
      <c r="BI22" s="27"/>
      <c r="BJ22" s="56"/>
      <c r="BK22" s="27"/>
      <c r="BL22" s="19"/>
    </row>
    <row r="23" spans="1:64" s="20" customFormat="1" ht="25" customHeight="1">
      <c r="A23" s="20" t="str">
        <f>_xlfn.XLOOKUP(G23,'[1]Hyundai Comms PL 0725'!$A:$A,'[1]Hyundai Comms PL 0725'!$B:$B)</f>
        <v>HYI110A635HPIA  5</v>
      </c>
      <c r="B23" s="20">
        <f t="shared" si="43"/>
        <v>2</v>
      </c>
      <c r="C23" s="20" t="str">
        <f t="shared" si="44"/>
        <v>i10 [MY25]</v>
      </c>
      <c r="D23" s="33" t="str">
        <f t="shared" si="45"/>
        <v>i10 [MY25] 2</v>
      </c>
      <c r="E23" s="33" t="str">
        <f t="shared" si="46"/>
        <v>i10 [MY25] 2 - Advance 1.0 MPi 63PS AMT MY25</v>
      </c>
      <c r="F23" s="33" t="str">
        <f>_xlfn.XLOOKUP(G23,'Wholesale Price List'!B:B,'Wholesale Price List'!C:C)</f>
        <v>HYI110A635HPIA  5</v>
      </c>
      <c r="G23" s="33" t="s">
        <v>65</v>
      </c>
      <c r="H23" s="34" t="str">
        <f>VLOOKUP($G23,'Wholesale Price List'!$B:$Z,4,FALSE)</f>
        <v>Advance 1.0 MPi 63PS AMT MY25</v>
      </c>
      <c r="I23" s="56">
        <f>VLOOKUP($G23,'Wholesale Price List'!$B:$V,9,FALSE)</f>
        <v>14816.666666666668</v>
      </c>
      <c r="J23" s="35">
        <v>0.04</v>
      </c>
      <c r="K23" s="137">
        <v>110</v>
      </c>
      <c r="L23" s="56">
        <f t="shared" ref="L23:L36" si="70">(I23*J23)-K23</f>
        <v>482.66666666666674</v>
      </c>
      <c r="M23" s="56">
        <f t="shared" si="47"/>
        <v>14334.000000000002</v>
      </c>
      <c r="N23" s="56">
        <f t="shared" si="48"/>
        <v>2866.8000000000006</v>
      </c>
      <c r="O23" s="65">
        <v>780</v>
      </c>
      <c r="P23" s="56">
        <f>VLOOKUP($G23,'Wholesale Price List'!$B:$W,22,FALSE)</f>
        <v>440</v>
      </c>
      <c r="Q23" s="36">
        <f t="shared" si="49"/>
        <v>18420.800000000003</v>
      </c>
      <c r="R23" s="37">
        <f t="shared" ref="R23:R36" si="71">((J23*I23)*1.2)-(K23*1.2)</f>
        <v>579.20000000000005</v>
      </c>
      <c r="S23" s="18"/>
      <c r="T23" s="65">
        <v>270.83</v>
      </c>
      <c r="U23" s="56">
        <f t="shared" si="50"/>
        <v>10.8332</v>
      </c>
      <c r="V23" s="56">
        <f t="shared" si="51"/>
        <v>259.99680000000001</v>
      </c>
      <c r="W23" s="56">
        <f t="shared" si="52"/>
        <v>311.99615999999997</v>
      </c>
      <c r="X23" s="36">
        <f t="shared" si="53"/>
        <v>18732.796160000002</v>
      </c>
      <c r="Y23" s="37">
        <f t="shared" si="54"/>
        <v>724.19984000000011</v>
      </c>
      <c r="Z23" s="18"/>
      <c r="AA23" s="65">
        <v>541.66999999999996</v>
      </c>
      <c r="AB23" s="56">
        <f t="shared" si="55"/>
        <v>21.666799999999999</v>
      </c>
      <c r="AC23" s="56">
        <f t="shared" si="56"/>
        <v>520.00319999999999</v>
      </c>
      <c r="AD23" s="56">
        <f t="shared" si="57"/>
        <v>624.00383999999997</v>
      </c>
      <c r="AE23" s="36">
        <f t="shared" si="58"/>
        <v>19044.803840000004</v>
      </c>
      <c r="AF23" s="37">
        <f t="shared" si="59"/>
        <v>737.20015999999998</v>
      </c>
      <c r="AG23" s="18"/>
      <c r="AH23" s="56"/>
      <c r="AI23" s="56"/>
      <c r="AJ23" s="56"/>
      <c r="AK23" s="56"/>
      <c r="AL23" s="36"/>
      <c r="AM23" s="59"/>
      <c r="AN23" s="18"/>
      <c r="AO23" s="56"/>
      <c r="AP23" s="56"/>
      <c r="AQ23" s="56"/>
      <c r="AR23" s="56"/>
      <c r="AS23" s="36"/>
      <c r="AT23" s="59"/>
      <c r="AU23" s="18"/>
      <c r="AV23" s="35">
        <v>0.08</v>
      </c>
      <c r="AW23" s="56">
        <f t="shared" si="60"/>
        <v>1185.3333333333335</v>
      </c>
      <c r="AX23" s="35">
        <f t="shared" si="61"/>
        <v>0.04</v>
      </c>
      <c r="AY23" s="56">
        <f t="shared" si="62"/>
        <v>592.66666666666674</v>
      </c>
      <c r="AZ23" s="35">
        <v>0.12</v>
      </c>
      <c r="BA23" s="56">
        <f t="shared" si="63"/>
        <v>1778</v>
      </c>
      <c r="BB23" s="38">
        <f t="shared" si="64"/>
        <v>0</v>
      </c>
      <c r="BC23" s="57">
        <f t="shared" si="65"/>
        <v>0</v>
      </c>
      <c r="BD23" s="56">
        <f t="shared" si="66"/>
        <v>0</v>
      </c>
      <c r="BE23" s="57">
        <f t="shared" si="67"/>
        <v>0</v>
      </c>
      <c r="BF23" s="56">
        <f t="shared" si="68"/>
        <v>0</v>
      </c>
      <c r="BG23" s="57">
        <f t="shared" si="69"/>
        <v>0</v>
      </c>
      <c r="BH23" s="56"/>
      <c r="BI23" s="27"/>
      <c r="BJ23" s="56"/>
      <c r="BK23" s="27"/>
      <c r="BL23" s="19"/>
    </row>
    <row r="24" spans="1:64" s="20" customFormat="1" ht="25" customHeight="1">
      <c r="A24" s="20" t="str">
        <f>_xlfn.XLOOKUP(G24,'[1]Hyundai Comms PL 0725'!$A:$A,'[1]Hyundai Comms PL 0725'!$B:$B)</f>
        <v>HYI110P635HPIM  5</v>
      </c>
      <c r="B24" s="20">
        <f t="shared" si="43"/>
        <v>3</v>
      </c>
      <c r="C24" s="20" t="str">
        <f t="shared" si="44"/>
        <v>i10 [MY25]</v>
      </c>
      <c r="D24" s="33" t="str">
        <f t="shared" si="45"/>
        <v>i10 [MY25] 3</v>
      </c>
      <c r="E24" s="33" t="str">
        <f t="shared" si="46"/>
        <v>i10 [MY25] 3 - Premium 1.0 MPi 63PS MY25</v>
      </c>
      <c r="F24" s="33" t="str">
        <f>_xlfn.XLOOKUP(G24,'Wholesale Price List'!B:B,'Wholesale Price List'!C:C)</f>
        <v>HYI110P635HPIM  5</v>
      </c>
      <c r="G24" s="33" t="s">
        <v>66</v>
      </c>
      <c r="H24" s="34" t="str">
        <f>VLOOKUP($G24,'Wholesale Price List'!$B:$Z,4,FALSE)</f>
        <v>Premium 1.0 MPi 63PS MY25</v>
      </c>
      <c r="I24" s="56">
        <f>VLOOKUP($G24,'Wholesale Price List'!$B:$V,9,FALSE)</f>
        <v>15358.333333333334</v>
      </c>
      <c r="J24" s="35">
        <v>0.04</v>
      </c>
      <c r="K24" s="137">
        <v>110</v>
      </c>
      <c r="L24" s="56">
        <f t="shared" si="70"/>
        <v>504.33333333333337</v>
      </c>
      <c r="M24" s="56">
        <f t="shared" si="47"/>
        <v>14854</v>
      </c>
      <c r="N24" s="56">
        <f t="shared" si="48"/>
        <v>2970.8</v>
      </c>
      <c r="O24" s="65">
        <v>780</v>
      </c>
      <c r="P24" s="56">
        <f>VLOOKUP($G24,'Wholesale Price List'!$B:$W,22,FALSE)</f>
        <v>440</v>
      </c>
      <c r="Q24" s="36">
        <f t="shared" si="49"/>
        <v>19044.8</v>
      </c>
      <c r="R24" s="37">
        <f t="shared" si="71"/>
        <v>605.20000000000005</v>
      </c>
      <c r="S24" s="18"/>
      <c r="T24" s="65">
        <v>270.83</v>
      </c>
      <c r="U24" s="56">
        <f t="shared" si="50"/>
        <v>10.8332</v>
      </c>
      <c r="V24" s="56">
        <f t="shared" si="51"/>
        <v>259.99680000000001</v>
      </c>
      <c r="W24" s="56">
        <f t="shared" si="52"/>
        <v>311.99615999999997</v>
      </c>
      <c r="X24" s="36">
        <f t="shared" si="53"/>
        <v>19356.796159999998</v>
      </c>
      <c r="Y24" s="37">
        <f t="shared" si="54"/>
        <v>750.19984000000011</v>
      </c>
      <c r="Z24" s="18"/>
      <c r="AA24" s="65">
        <v>541.66999999999996</v>
      </c>
      <c r="AB24" s="56">
        <f t="shared" si="55"/>
        <v>21.666799999999999</v>
      </c>
      <c r="AC24" s="56">
        <f t="shared" si="56"/>
        <v>520.00319999999999</v>
      </c>
      <c r="AD24" s="56">
        <f t="shared" si="57"/>
        <v>624.00383999999997</v>
      </c>
      <c r="AE24" s="36">
        <f t="shared" si="58"/>
        <v>19668.80384</v>
      </c>
      <c r="AF24" s="37">
        <f t="shared" si="59"/>
        <v>763.20015999999998</v>
      </c>
      <c r="AG24" s="18"/>
      <c r="AH24" s="56"/>
      <c r="AI24" s="56"/>
      <c r="AJ24" s="56"/>
      <c r="AK24" s="56"/>
      <c r="AL24" s="36"/>
      <c r="AM24" s="59"/>
      <c r="AN24" s="18"/>
      <c r="AO24" s="56"/>
      <c r="AP24" s="56"/>
      <c r="AQ24" s="56"/>
      <c r="AR24" s="56"/>
      <c r="AS24" s="36"/>
      <c r="AT24" s="59"/>
      <c r="AU24" s="18"/>
      <c r="AV24" s="35">
        <v>0.08</v>
      </c>
      <c r="AW24" s="56">
        <f t="shared" si="60"/>
        <v>1228.6666666666667</v>
      </c>
      <c r="AX24" s="35">
        <f t="shared" si="61"/>
        <v>0.04</v>
      </c>
      <c r="AY24" s="56">
        <f t="shared" si="62"/>
        <v>614.33333333333337</v>
      </c>
      <c r="AZ24" s="35">
        <v>0.12</v>
      </c>
      <c r="BA24" s="56">
        <f t="shared" si="63"/>
        <v>1843</v>
      </c>
      <c r="BB24" s="38">
        <f t="shared" si="64"/>
        <v>0</v>
      </c>
      <c r="BC24" s="57">
        <f t="shared" si="65"/>
        <v>0</v>
      </c>
      <c r="BD24" s="56">
        <f t="shared" si="66"/>
        <v>0</v>
      </c>
      <c r="BE24" s="57">
        <f t="shared" si="67"/>
        <v>0</v>
      </c>
      <c r="BF24" s="56">
        <f t="shared" si="68"/>
        <v>0</v>
      </c>
      <c r="BG24" s="57">
        <f t="shared" si="69"/>
        <v>0</v>
      </c>
      <c r="BH24" s="56"/>
      <c r="BI24" s="27"/>
      <c r="BJ24" s="56"/>
      <c r="BK24" s="27"/>
      <c r="BL24" s="19"/>
    </row>
    <row r="25" spans="1:64" s="20" customFormat="1" ht="25" customHeight="1">
      <c r="A25" s="20" t="str">
        <f>_xlfn.XLOOKUP(G25,'[1]Hyundai Comms PL 0725'!$A:$A,'[1]Hyundai Comms PL 0725'!$B:$B)</f>
        <v>HYI110P635HPIA  5</v>
      </c>
      <c r="B25" s="20">
        <f t="shared" si="43"/>
        <v>4</v>
      </c>
      <c r="C25" s="20" t="str">
        <f t="shared" si="44"/>
        <v>i10 [MY25]</v>
      </c>
      <c r="D25" s="33" t="str">
        <f t="shared" si="45"/>
        <v>i10 [MY25] 4</v>
      </c>
      <c r="E25" s="33" t="str">
        <f t="shared" si="46"/>
        <v>i10 [MY25] 4 - Premium 1.0 MPi 63PS AMT MY25</v>
      </c>
      <c r="F25" s="33" t="str">
        <f>_xlfn.XLOOKUP(G25,'Wholesale Price List'!B:B,'Wholesale Price List'!C:C)</f>
        <v>HYI110P635HPIA  5</v>
      </c>
      <c r="G25" s="33" t="s">
        <v>67</v>
      </c>
      <c r="H25" s="34" t="str">
        <f>VLOOKUP($G25,'Wholesale Price List'!$B:$Z,4,FALSE)</f>
        <v>Premium 1.0 MPi 63PS AMT MY25</v>
      </c>
      <c r="I25" s="56">
        <f>VLOOKUP($G25,'Wholesale Price List'!$B:$V,9,FALSE)</f>
        <v>15900</v>
      </c>
      <c r="J25" s="35">
        <v>0.04</v>
      </c>
      <c r="K25" s="137">
        <v>110</v>
      </c>
      <c r="L25" s="56">
        <f t="shared" si="70"/>
        <v>526</v>
      </c>
      <c r="M25" s="56">
        <f t="shared" si="47"/>
        <v>15374</v>
      </c>
      <c r="N25" s="56">
        <f t="shared" si="48"/>
        <v>3074.8</v>
      </c>
      <c r="O25" s="65">
        <v>780</v>
      </c>
      <c r="P25" s="56">
        <f>VLOOKUP($G25,'Wholesale Price List'!$B:$W,22,FALSE)</f>
        <v>440</v>
      </c>
      <c r="Q25" s="36">
        <f t="shared" si="49"/>
        <v>19668.8</v>
      </c>
      <c r="R25" s="37">
        <f t="shared" si="71"/>
        <v>631.19999999999993</v>
      </c>
      <c r="S25" s="18"/>
      <c r="T25" s="65">
        <v>270.83</v>
      </c>
      <c r="U25" s="56">
        <f t="shared" si="50"/>
        <v>10.8332</v>
      </c>
      <c r="V25" s="56">
        <f t="shared" si="51"/>
        <v>259.99680000000001</v>
      </c>
      <c r="W25" s="56">
        <f t="shared" si="52"/>
        <v>311.99615999999997</v>
      </c>
      <c r="X25" s="36">
        <f t="shared" si="53"/>
        <v>19980.796159999998</v>
      </c>
      <c r="Y25" s="37">
        <f t="shared" si="54"/>
        <v>776.19983999999999</v>
      </c>
      <c r="Z25" s="18"/>
      <c r="AA25" s="65">
        <v>541.66999999999996</v>
      </c>
      <c r="AB25" s="56">
        <f t="shared" si="55"/>
        <v>21.666799999999999</v>
      </c>
      <c r="AC25" s="56">
        <f t="shared" si="56"/>
        <v>520.00319999999999</v>
      </c>
      <c r="AD25" s="56">
        <f t="shared" si="57"/>
        <v>624.00383999999997</v>
      </c>
      <c r="AE25" s="36">
        <f t="shared" si="58"/>
        <v>20292.80384</v>
      </c>
      <c r="AF25" s="37">
        <f t="shared" si="59"/>
        <v>789.20015999999998</v>
      </c>
      <c r="AG25" s="18"/>
      <c r="AH25" s="56"/>
      <c r="AI25" s="56"/>
      <c r="AJ25" s="56"/>
      <c r="AK25" s="56"/>
      <c r="AL25" s="36"/>
      <c r="AM25" s="59"/>
      <c r="AN25" s="18"/>
      <c r="AO25" s="56"/>
      <c r="AP25" s="56"/>
      <c r="AQ25" s="56"/>
      <c r="AR25" s="56"/>
      <c r="AS25" s="36"/>
      <c r="AT25" s="59"/>
      <c r="AU25" s="18"/>
      <c r="AV25" s="35">
        <v>0.08</v>
      </c>
      <c r="AW25" s="56">
        <f t="shared" si="60"/>
        <v>1272</v>
      </c>
      <c r="AX25" s="35">
        <f t="shared" si="61"/>
        <v>0.04</v>
      </c>
      <c r="AY25" s="56">
        <f t="shared" si="62"/>
        <v>636</v>
      </c>
      <c r="AZ25" s="35">
        <v>0.12</v>
      </c>
      <c r="BA25" s="56">
        <f t="shared" si="63"/>
        <v>1908</v>
      </c>
      <c r="BB25" s="38">
        <f t="shared" si="64"/>
        <v>0</v>
      </c>
      <c r="BC25" s="57">
        <f t="shared" si="65"/>
        <v>0</v>
      </c>
      <c r="BD25" s="56">
        <f t="shared" si="66"/>
        <v>0</v>
      </c>
      <c r="BE25" s="57">
        <f t="shared" si="67"/>
        <v>0</v>
      </c>
      <c r="BF25" s="56">
        <f t="shared" si="68"/>
        <v>0</v>
      </c>
      <c r="BG25" s="57">
        <f t="shared" si="69"/>
        <v>0</v>
      </c>
      <c r="BH25" s="56"/>
      <c r="BI25" s="27"/>
      <c r="BJ25" s="56"/>
      <c r="BK25" s="27"/>
      <c r="BL25" s="19"/>
    </row>
    <row r="26" spans="1:64" s="20" customFormat="1" ht="25" customHeight="1">
      <c r="A26" s="20" t="str">
        <f>_xlfn.XLOOKUP(G26,'[1]Hyundai Comms PL 0725'!$A:$A,'[1]Hyundai Comms PL 0725'!$B:$B)</f>
        <v>HYI112A795HPIM  5</v>
      </c>
      <c r="B26" s="20">
        <f t="shared" si="43"/>
        <v>5</v>
      </c>
      <c r="C26" s="20" t="str">
        <f t="shared" si="44"/>
        <v>i10 [MY25]</v>
      </c>
      <c r="D26" s="33" t="str">
        <f t="shared" si="45"/>
        <v>i10 [MY25] 5</v>
      </c>
      <c r="E26" s="33" t="str">
        <f t="shared" si="46"/>
        <v>i10 [MY25] 5 - Advance 1.2 MPi 79PS MY25</v>
      </c>
      <c r="F26" s="33" t="str">
        <f>_xlfn.XLOOKUP(G26,'Wholesale Price List'!B:B,'Wholesale Price List'!C:C)</f>
        <v>HYI112A795HPIM  5</v>
      </c>
      <c r="G26" s="33" t="s">
        <v>68</v>
      </c>
      <c r="H26" s="34" t="str">
        <f>VLOOKUP($G26,'Wholesale Price List'!$B:$Z,4,FALSE)</f>
        <v>Advance 1.2 MPi 79PS MY25</v>
      </c>
      <c r="I26" s="56">
        <f>VLOOKUP($G26,'Wholesale Price List'!$B:$V,9,FALSE)</f>
        <v>14941.666666666668</v>
      </c>
      <c r="J26" s="35">
        <v>0.04</v>
      </c>
      <c r="K26" s="137">
        <v>110</v>
      </c>
      <c r="L26" s="56">
        <f t="shared" si="70"/>
        <v>487.66666666666674</v>
      </c>
      <c r="M26" s="56">
        <f t="shared" si="47"/>
        <v>14454.000000000002</v>
      </c>
      <c r="N26" s="56">
        <f t="shared" si="48"/>
        <v>2890.8000000000006</v>
      </c>
      <c r="O26" s="65">
        <v>780</v>
      </c>
      <c r="P26" s="56">
        <f>VLOOKUP($G26,'Wholesale Price List'!$B:$W,22,FALSE)</f>
        <v>440</v>
      </c>
      <c r="Q26" s="36">
        <f t="shared" si="49"/>
        <v>18564.800000000003</v>
      </c>
      <c r="R26" s="37">
        <f t="shared" si="71"/>
        <v>585.20000000000005</v>
      </c>
      <c r="S26" s="18"/>
      <c r="T26" s="65">
        <v>270.83</v>
      </c>
      <c r="U26" s="56">
        <f t="shared" si="50"/>
        <v>10.8332</v>
      </c>
      <c r="V26" s="56">
        <f t="shared" si="51"/>
        <v>259.99680000000001</v>
      </c>
      <c r="W26" s="56">
        <f t="shared" si="52"/>
        <v>311.99615999999997</v>
      </c>
      <c r="X26" s="36">
        <f t="shared" si="53"/>
        <v>18876.796160000002</v>
      </c>
      <c r="Y26" s="37">
        <f t="shared" si="54"/>
        <v>730.19984000000011</v>
      </c>
      <c r="Z26" s="18"/>
      <c r="AA26" s="65">
        <v>541.66999999999996</v>
      </c>
      <c r="AB26" s="56">
        <f t="shared" si="55"/>
        <v>21.666799999999999</v>
      </c>
      <c r="AC26" s="56">
        <f t="shared" si="56"/>
        <v>520.00319999999999</v>
      </c>
      <c r="AD26" s="56">
        <f t="shared" si="57"/>
        <v>624.00383999999997</v>
      </c>
      <c r="AE26" s="36">
        <f t="shared" si="58"/>
        <v>19188.803840000004</v>
      </c>
      <c r="AF26" s="37">
        <f t="shared" si="59"/>
        <v>743.20015999999998</v>
      </c>
      <c r="AG26" s="18"/>
      <c r="AH26" s="56"/>
      <c r="AI26" s="56"/>
      <c r="AJ26" s="56"/>
      <c r="AK26" s="56"/>
      <c r="AL26" s="36"/>
      <c r="AM26" s="59"/>
      <c r="AN26" s="18"/>
      <c r="AO26" s="56"/>
      <c r="AP26" s="56"/>
      <c r="AQ26" s="56"/>
      <c r="AR26" s="56"/>
      <c r="AS26" s="36"/>
      <c r="AT26" s="59"/>
      <c r="AU26" s="18"/>
      <c r="AV26" s="35">
        <v>0.08</v>
      </c>
      <c r="AW26" s="56">
        <f t="shared" si="60"/>
        <v>1195.3333333333335</v>
      </c>
      <c r="AX26" s="35">
        <f t="shared" si="61"/>
        <v>0.04</v>
      </c>
      <c r="AY26" s="56">
        <f t="shared" si="62"/>
        <v>597.66666666666674</v>
      </c>
      <c r="AZ26" s="35">
        <v>0.12</v>
      </c>
      <c r="BA26" s="56">
        <f t="shared" si="63"/>
        <v>1793</v>
      </c>
      <c r="BB26" s="38">
        <f t="shared" si="64"/>
        <v>0</v>
      </c>
      <c r="BC26" s="57">
        <f t="shared" si="65"/>
        <v>0</v>
      </c>
      <c r="BD26" s="56">
        <f t="shared" si="66"/>
        <v>0</v>
      </c>
      <c r="BE26" s="57">
        <f t="shared" si="67"/>
        <v>0</v>
      </c>
      <c r="BF26" s="56">
        <f t="shared" si="68"/>
        <v>0</v>
      </c>
      <c r="BG26" s="57">
        <f t="shared" si="69"/>
        <v>0</v>
      </c>
      <c r="BH26" s="56"/>
      <c r="BI26" s="27"/>
      <c r="BJ26" s="56"/>
      <c r="BK26" s="27"/>
      <c r="BL26" s="19"/>
    </row>
    <row r="27" spans="1:64" s="20" customFormat="1" ht="25" customHeight="1">
      <c r="A27" s="20" t="str">
        <f>_xlfn.XLOOKUP(G27,'[1]Hyundai Comms PL 0725'!$A:$A,'[1]Hyundai Comms PL 0725'!$B:$B)</f>
        <v>HYI112A795HPIA  5</v>
      </c>
      <c r="B27" s="20">
        <f t="shared" si="43"/>
        <v>6</v>
      </c>
      <c r="C27" s="20" t="str">
        <f t="shared" si="44"/>
        <v>i10 [MY25]</v>
      </c>
      <c r="D27" s="33" t="str">
        <f t="shared" si="45"/>
        <v>i10 [MY25] 6</v>
      </c>
      <c r="E27" s="33" t="str">
        <f t="shared" si="46"/>
        <v>i10 [MY25] 6 - Advance 1.2 MPi 79PS AMT MY25</v>
      </c>
      <c r="F27" s="33" t="str">
        <f>_xlfn.XLOOKUP(G27,'Wholesale Price List'!B:B,'Wholesale Price List'!C:C)</f>
        <v>HYI112A795HPIA  5</v>
      </c>
      <c r="G27" s="33" t="s">
        <v>69</v>
      </c>
      <c r="H27" s="34" t="str">
        <f>VLOOKUP($G27,'Wholesale Price List'!$B:$Z,4,FALSE)</f>
        <v>Advance 1.2 MPi 79PS AMT MY25</v>
      </c>
      <c r="I27" s="56">
        <f>VLOOKUP($G27,'Wholesale Price List'!$B:$V,9,FALSE)</f>
        <v>15483.333333333334</v>
      </c>
      <c r="J27" s="35">
        <v>0.04</v>
      </c>
      <c r="K27" s="137">
        <v>110</v>
      </c>
      <c r="L27" s="56">
        <f t="shared" si="70"/>
        <v>509.33333333333337</v>
      </c>
      <c r="M27" s="56">
        <f t="shared" si="47"/>
        <v>14974</v>
      </c>
      <c r="N27" s="56">
        <f t="shared" si="48"/>
        <v>2994.8</v>
      </c>
      <c r="O27" s="65">
        <v>780</v>
      </c>
      <c r="P27" s="56">
        <f>VLOOKUP($G27,'Wholesale Price List'!$B:$W,22,FALSE)</f>
        <v>440</v>
      </c>
      <c r="Q27" s="36">
        <f t="shared" si="49"/>
        <v>19188.8</v>
      </c>
      <c r="R27" s="37">
        <f t="shared" si="71"/>
        <v>611.20000000000005</v>
      </c>
      <c r="S27" s="18"/>
      <c r="T27" s="65">
        <v>270.83</v>
      </c>
      <c r="U27" s="56">
        <f t="shared" si="50"/>
        <v>10.8332</v>
      </c>
      <c r="V27" s="56">
        <f t="shared" si="51"/>
        <v>259.99680000000001</v>
      </c>
      <c r="W27" s="56">
        <f t="shared" si="52"/>
        <v>311.99615999999997</v>
      </c>
      <c r="X27" s="36">
        <f t="shared" si="53"/>
        <v>19500.796159999998</v>
      </c>
      <c r="Y27" s="37">
        <f t="shared" si="54"/>
        <v>756.19984000000011</v>
      </c>
      <c r="Z27" s="18"/>
      <c r="AA27" s="65">
        <v>541.66999999999996</v>
      </c>
      <c r="AB27" s="56">
        <f t="shared" si="55"/>
        <v>21.666799999999999</v>
      </c>
      <c r="AC27" s="56">
        <f t="shared" si="56"/>
        <v>520.00319999999999</v>
      </c>
      <c r="AD27" s="56">
        <f t="shared" si="57"/>
        <v>624.00383999999997</v>
      </c>
      <c r="AE27" s="36">
        <f t="shared" si="58"/>
        <v>19812.80384</v>
      </c>
      <c r="AF27" s="37">
        <f t="shared" si="59"/>
        <v>769.20015999999998</v>
      </c>
      <c r="AG27" s="18"/>
      <c r="AH27" s="56"/>
      <c r="AI27" s="56"/>
      <c r="AJ27" s="56"/>
      <c r="AK27" s="56"/>
      <c r="AL27" s="36"/>
      <c r="AM27" s="59"/>
      <c r="AN27" s="18"/>
      <c r="AO27" s="56"/>
      <c r="AP27" s="56"/>
      <c r="AQ27" s="56"/>
      <c r="AR27" s="56"/>
      <c r="AS27" s="36"/>
      <c r="AT27" s="59"/>
      <c r="AU27" s="18"/>
      <c r="AV27" s="35">
        <v>0.08</v>
      </c>
      <c r="AW27" s="56">
        <f t="shared" si="60"/>
        <v>1238.6666666666667</v>
      </c>
      <c r="AX27" s="35">
        <f t="shared" si="61"/>
        <v>0.04</v>
      </c>
      <c r="AY27" s="56">
        <f t="shared" si="62"/>
        <v>619.33333333333337</v>
      </c>
      <c r="AZ27" s="35">
        <v>0.12</v>
      </c>
      <c r="BA27" s="56">
        <f t="shared" si="63"/>
        <v>1858</v>
      </c>
      <c r="BB27" s="38">
        <f t="shared" si="64"/>
        <v>0</v>
      </c>
      <c r="BC27" s="57">
        <f t="shared" si="65"/>
        <v>0</v>
      </c>
      <c r="BD27" s="56">
        <f t="shared" si="66"/>
        <v>0</v>
      </c>
      <c r="BE27" s="57">
        <f t="shared" si="67"/>
        <v>0</v>
      </c>
      <c r="BF27" s="56">
        <f t="shared" si="68"/>
        <v>0</v>
      </c>
      <c r="BG27" s="57">
        <f t="shared" si="69"/>
        <v>0</v>
      </c>
      <c r="BH27" s="56"/>
      <c r="BI27" s="27"/>
      <c r="BJ27" s="56"/>
      <c r="BK27" s="27"/>
      <c r="BL27" s="19"/>
    </row>
    <row r="28" spans="1:64" s="20" customFormat="1" ht="25" customHeight="1">
      <c r="A28" s="20" t="str">
        <f>_xlfn.XLOOKUP(G28,'[1]Hyundai Comms PL 0725'!$A:$A,'[1]Hyundai Comms PL 0725'!$B:$B)</f>
        <v>HYI112P795HPIM  5</v>
      </c>
      <c r="B28" s="20">
        <f t="shared" si="43"/>
        <v>7</v>
      </c>
      <c r="C28" s="20" t="str">
        <f t="shared" si="44"/>
        <v>i10 [MY25]</v>
      </c>
      <c r="D28" s="33" t="str">
        <f t="shared" si="45"/>
        <v>i10 [MY25] 7</v>
      </c>
      <c r="E28" s="33" t="str">
        <f t="shared" si="46"/>
        <v>i10 [MY25] 7 - Premium 1.2 MPi 79PS MY25</v>
      </c>
      <c r="F28" s="33" t="str">
        <f>_xlfn.XLOOKUP(G28,'Wholesale Price List'!B:B,'Wholesale Price List'!C:C)</f>
        <v>HYI112P795HPIM  5</v>
      </c>
      <c r="G28" s="33" t="s">
        <v>70</v>
      </c>
      <c r="H28" s="34" t="str">
        <f>VLOOKUP($G28,'Wholesale Price List'!$B:$Z,4,FALSE)</f>
        <v>Premium 1.2 MPi 79PS MY25</v>
      </c>
      <c r="I28" s="56">
        <f>VLOOKUP($G28,'Wholesale Price List'!$B:$V,9,FALSE)</f>
        <v>16025</v>
      </c>
      <c r="J28" s="35">
        <v>0.04</v>
      </c>
      <c r="K28" s="137">
        <v>110</v>
      </c>
      <c r="L28" s="56">
        <f t="shared" si="70"/>
        <v>531</v>
      </c>
      <c r="M28" s="56">
        <f t="shared" si="47"/>
        <v>15494</v>
      </c>
      <c r="N28" s="56">
        <f t="shared" si="48"/>
        <v>3098.8</v>
      </c>
      <c r="O28" s="65">
        <v>780</v>
      </c>
      <c r="P28" s="56">
        <f>VLOOKUP($G28,'Wholesale Price List'!$B:$W,22,FALSE)</f>
        <v>440</v>
      </c>
      <c r="Q28" s="36">
        <f t="shared" si="49"/>
        <v>19812.8</v>
      </c>
      <c r="R28" s="37">
        <f t="shared" si="71"/>
        <v>637.19999999999993</v>
      </c>
      <c r="S28" s="18"/>
      <c r="T28" s="65">
        <v>270.83</v>
      </c>
      <c r="U28" s="56">
        <f t="shared" si="50"/>
        <v>10.8332</v>
      </c>
      <c r="V28" s="56">
        <f t="shared" si="51"/>
        <v>259.99680000000001</v>
      </c>
      <c r="W28" s="56">
        <f t="shared" si="52"/>
        <v>311.99615999999997</v>
      </c>
      <c r="X28" s="36">
        <f t="shared" si="53"/>
        <v>20124.796159999998</v>
      </c>
      <c r="Y28" s="37">
        <f t="shared" si="54"/>
        <v>782.19983999999999</v>
      </c>
      <c r="Z28" s="18"/>
      <c r="AA28" s="65">
        <v>541.66999999999996</v>
      </c>
      <c r="AB28" s="56">
        <f t="shared" si="55"/>
        <v>21.666799999999999</v>
      </c>
      <c r="AC28" s="56">
        <f t="shared" si="56"/>
        <v>520.00319999999999</v>
      </c>
      <c r="AD28" s="56">
        <f t="shared" si="57"/>
        <v>624.00383999999997</v>
      </c>
      <c r="AE28" s="36">
        <f t="shared" si="58"/>
        <v>20436.80384</v>
      </c>
      <c r="AF28" s="37">
        <f t="shared" si="59"/>
        <v>795.20015999999998</v>
      </c>
      <c r="AG28" s="18"/>
      <c r="AH28" s="56"/>
      <c r="AI28" s="56"/>
      <c r="AJ28" s="56"/>
      <c r="AK28" s="56"/>
      <c r="AL28" s="36"/>
      <c r="AM28" s="59"/>
      <c r="AN28" s="18"/>
      <c r="AO28" s="56"/>
      <c r="AP28" s="56"/>
      <c r="AQ28" s="56"/>
      <c r="AR28" s="56"/>
      <c r="AS28" s="36"/>
      <c r="AT28" s="59"/>
      <c r="AU28" s="18"/>
      <c r="AV28" s="35">
        <v>0.08</v>
      </c>
      <c r="AW28" s="56">
        <f t="shared" si="60"/>
        <v>1282</v>
      </c>
      <c r="AX28" s="35">
        <f t="shared" si="61"/>
        <v>0.04</v>
      </c>
      <c r="AY28" s="56">
        <f t="shared" si="62"/>
        <v>641</v>
      </c>
      <c r="AZ28" s="35">
        <v>0.12</v>
      </c>
      <c r="BA28" s="56">
        <f t="shared" si="63"/>
        <v>1923</v>
      </c>
      <c r="BB28" s="38">
        <f t="shared" si="64"/>
        <v>0</v>
      </c>
      <c r="BC28" s="57">
        <f t="shared" si="65"/>
        <v>0</v>
      </c>
      <c r="BD28" s="56">
        <f t="shared" si="66"/>
        <v>0</v>
      </c>
      <c r="BE28" s="57">
        <f t="shared" si="67"/>
        <v>0</v>
      </c>
      <c r="BF28" s="56">
        <f t="shared" si="68"/>
        <v>0</v>
      </c>
      <c r="BG28" s="57">
        <f t="shared" si="69"/>
        <v>0</v>
      </c>
      <c r="BH28" s="56"/>
      <c r="BI28" s="27"/>
      <c r="BJ28" s="56"/>
      <c r="BK28" s="27"/>
      <c r="BL28" s="19"/>
    </row>
    <row r="29" spans="1:64" s="20" customFormat="1" ht="25" customHeight="1">
      <c r="A29" s="20" t="str">
        <f>_xlfn.XLOOKUP(G29,'[1]Hyundai Comms PL 0725'!$A:$A,'[1]Hyundai Comms PL 0725'!$B:$B)</f>
        <v>HYI112P795HPIA  5</v>
      </c>
      <c r="B29" s="20">
        <f t="shared" si="43"/>
        <v>8</v>
      </c>
      <c r="C29" s="20" t="str">
        <f t="shared" si="44"/>
        <v>i10 [MY25]</v>
      </c>
      <c r="D29" s="33" t="str">
        <f t="shared" si="45"/>
        <v>i10 [MY25] 8</v>
      </c>
      <c r="E29" s="33" t="str">
        <f t="shared" si="46"/>
        <v>i10 [MY25] 8 - Premium 1.2 MPi 79PS AMT MY25</v>
      </c>
      <c r="F29" s="33" t="str">
        <f>_xlfn.XLOOKUP(G29,'Wholesale Price List'!B:B,'Wholesale Price List'!C:C)</f>
        <v>HYI112P795HPIA  5</v>
      </c>
      <c r="G29" s="33" t="s">
        <v>71</v>
      </c>
      <c r="H29" s="34" t="str">
        <f>VLOOKUP($G29,'Wholesale Price List'!$B:$Z,4,FALSE)</f>
        <v>Premium 1.2 MPi 79PS AMT MY25</v>
      </c>
      <c r="I29" s="56">
        <f>VLOOKUP($G29,'Wholesale Price List'!$B:$V,9,FALSE)</f>
        <v>16566.666666666668</v>
      </c>
      <c r="J29" s="35">
        <v>0.04</v>
      </c>
      <c r="K29" s="137">
        <v>110</v>
      </c>
      <c r="L29" s="56">
        <f t="shared" si="70"/>
        <v>552.66666666666674</v>
      </c>
      <c r="M29" s="56">
        <f t="shared" si="47"/>
        <v>16014.000000000002</v>
      </c>
      <c r="N29" s="56">
        <f t="shared" si="48"/>
        <v>3202.8000000000006</v>
      </c>
      <c r="O29" s="65">
        <v>780</v>
      </c>
      <c r="P29" s="56">
        <f>VLOOKUP($G29,'Wholesale Price List'!$B:$W,22,FALSE)</f>
        <v>440</v>
      </c>
      <c r="Q29" s="36">
        <f t="shared" si="49"/>
        <v>20436.800000000003</v>
      </c>
      <c r="R29" s="37">
        <f t="shared" si="71"/>
        <v>663.2</v>
      </c>
      <c r="S29" s="18"/>
      <c r="T29" s="65">
        <v>270.83</v>
      </c>
      <c r="U29" s="56">
        <f t="shared" si="50"/>
        <v>10.8332</v>
      </c>
      <c r="V29" s="56">
        <f t="shared" si="51"/>
        <v>259.99680000000001</v>
      </c>
      <c r="W29" s="56">
        <f t="shared" si="52"/>
        <v>311.99615999999997</v>
      </c>
      <c r="X29" s="36">
        <f t="shared" si="53"/>
        <v>20748.796160000002</v>
      </c>
      <c r="Y29" s="37">
        <f t="shared" si="54"/>
        <v>808.19984000000011</v>
      </c>
      <c r="Z29" s="18"/>
      <c r="AA29" s="65">
        <v>541.66999999999996</v>
      </c>
      <c r="AB29" s="56">
        <f t="shared" si="55"/>
        <v>21.666799999999999</v>
      </c>
      <c r="AC29" s="56">
        <f t="shared" si="56"/>
        <v>520.00319999999999</v>
      </c>
      <c r="AD29" s="56">
        <f t="shared" si="57"/>
        <v>624.00383999999997</v>
      </c>
      <c r="AE29" s="36">
        <f t="shared" si="58"/>
        <v>21060.803840000004</v>
      </c>
      <c r="AF29" s="37">
        <f t="shared" si="59"/>
        <v>821.20015999999998</v>
      </c>
      <c r="AG29" s="18"/>
      <c r="AH29" s="56"/>
      <c r="AI29" s="56"/>
      <c r="AJ29" s="56"/>
      <c r="AK29" s="56"/>
      <c r="AL29" s="36"/>
      <c r="AM29" s="59"/>
      <c r="AN29" s="18"/>
      <c r="AO29" s="56"/>
      <c r="AP29" s="56"/>
      <c r="AQ29" s="56"/>
      <c r="AR29" s="56"/>
      <c r="AS29" s="36"/>
      <c r="AT29" s="59"/>
      <c r="AU29" s="18"/>
      <c r="AV29" s="35">
        <v>0.08</v>
      </c>
      <c r="AW29" s="56">
        <f t="shared" si="60"/>
        <v>1325.3333333333335</v>
      </c>
      <c r="AX29" s="35">
        <f t="shared" si="61"/>
        <v>0.04</v>
      </c>
      <c r="AY29" s="56">
        <f t="shared" si="62"/>
        <v>662.66666666666674</v>
      </c>
      <c r="AZ29" s="35">
        <v>0.12</v>
      </c>
      <c r="BA29" s="56">
        <f t="shared" si="63"/>
        <v>1988</v>
      </c>
      <c r="BB29" s="38">
        <f t="shared" si="64"/>
        <v>0</v>
      </c>
      <c r="BC29" s="57">
        <f t="shared" si="65"/>
        <v>0</v>
      </c>
      <c r="BD29" s="56">
        <f t="shared" si="66"/>
        <v>0</v>
      </c>
      <c r="BE29" s="57">
        <f t="shared" si="67"/>
        <v>0</v>
      </c>
      <c r="BF29" s="56">
        <f t="shared" si="68"/>
        <v>0</v>
      </c>
      <c r="BG29" s="57">
        <f t="shared" si="69"/>
        <v>0</v>
      </c>
      <c r="BH29" s="56"/>
      <c r="BI29" s="27"/>
      <c r="BJ29" s="56"/>
      <c r="BK29" s="27"/>
      <c r="BL29" s="19"/>
    </row>
    <row r="30" spans="1:64" s="20" customFormat="1" ht="25" customHeight="1">
      <c r="A30" s="20" t="str">
        <f>_xlfn.XLOOKUP(G30,'[1]Hyundai Comms PL 0725'!$A:$A,'[1]Hyundai Comms PL 0725'!$B:$B)</f>
        <v>HYI110N905HPTM  5</v>
      </c>
      <c r="B30" s="20">
        <f t="shared" si="43"/>
        <v>9</v>
      </c>
      <c r="C30" s="20" t="str">
        <f t="shared" si="44"/>
        <v>i10 [MY25]</v>
      </c>
      <c r="D30" s="33" t="str">
        <f t="shared" si="45"/>
        <v>i10 [MY25] 9</v>
      </c>
      <c r="E30" s="33" t="str">
        <f t="shared" si="46"/>
        <v>i10 [MY25] 9 - N Line 1.0T 90PS MY25</v>
      </c>
      <c r="F30" s="33" t="str">
        <f>_xlfn.XLOOKUP(G30,'Wholesale Price List'!B:B,'Wholesale Price List'!C:C)</f>
        <v>HYI110N905HPTM  5</v>
      </c>
      <c r="G30" s="33" t="s">
        <v>72</v>
      </c>
      <c r="H30" s="34" t="str">
        <f>VLOOKUP($G30,'Wholesale Price List'!$B:$Z,4,FALSE)</f>
        <v>N Line 1.0T 90PS MY25</v>
      </c>
      <c r="I30" s="56">
        <f>VLOOKUP($G30,'Wholesale Price List'!$B:$V,9,FALSE)</f>
        <v>16441.666666666668</v>
      </c>
      <c r="J30" s="35">
        <v>0.04</v>
      </c>
      <c r="K30" s="137">
        <v>110</v>
      </c>
      <c r="L30" s="56">
        <f t="shared" si="70"/>
        <v>547.66666666666674</v>
      </c>
      <c r="M30" s="56">
        <f t="shared" si="47"/>
        <v>15894.000000000002</v>
      </c>
      <c r="N30" s="56">
        <f t="shared" si="48"/>
        <v>3178.8000000000006</v>
      </c>
      <c r="O30" s="65">
        <v>780</v>
      </c>
      <c r="P30" s="56">
        <f>VLOOKUP($G30,'Wholesale Price List'!$B:$W,22,FALSE)</f>
        <v>440</v>
      </c>
      <c r="Q30" s="36">
        <f t="shared" si="49"/>
        <v>20292.800000000003</v>
      </c>
      <c r="R30" s="37">
        <f t="shared" si="71"/>
        <v>657.2</v>
      </c>
      <c r="S30" s="18"/>
      <c r="T30" s="65">
        <v>270.83</v>
      </c>
      <c r="U30" s="56">
        <f t="shared" si="50"/>
        <v>10.8332</v>
      </c>
      <c r="V30" s="56">
        <f t="shared" si="51"/>
        <v>259.99680000000001</v>
      </c>
      <c r="W30" s="56">
        <f t="shared" si="52"/>
        <v>311.99615999999997</v>
      </c>
      <c r="X30" s="36">
        <f t="shared" si="53"/>
        <v>20604.796160000002</v>
      </c>
      <c r="Y30" s="37">
        <f t="shared" si="54"/>
        <v>802.19984000000011</v>
      </c>
      <c r="Z30" s="18"/>
      <c r="AA30" s="65">
        <v>541.66999999999996</v>
      </c>
      <c r="AB30" s="56">
        <f t="shared" si="55"/>
        <v>21.666799999999999</v>
      </c>
      <c r="AC30" s="56">
        <f t="shared" si="56"/>
        <v>520.00319999999999</v>
      </c>
      <c r="AD30" s="56">
        <f t="shared" si="57"/>
        <v>624.00383999999997</v>
      </c>
      <c r="AE30" s="36">
        <f t="shared" si="58"/>
        <v>20916.803840000004</v>
      </c>
      <c r="AF30" s="37">
        <f t="shared" si="59"/>
        <v>815.20015999999998</v>
      </c>
      <c r="AG30" s="18"/>
      <c r="AH30" s="56"/>
      <c r="AI30" s="56"/>
      <c r="AJ30" s="56"/>
      <c r="AK30" s="56"/>
      <c r="AL30" s="36"/>
      <c r="AM30" s="59"/>
      <c r="AN30" s="18"/>
      <c r="AO30" s="56"/>
      <c r="AP30" s="56"/>
      <c r="AQ30" s="56"/>
      <c r="AR30" s="56"/>
      <c r="AS30" s="36"/>
      <c r="AT30" s="59"/>
      <c r="AU30" s="18"/>
      <c r="AV30" s="35">
        <v>0.08</v>
      </c>
      <c r="AW30" s="56">
        <f t="shared" si="60"/>
        <v>1315.3333333333335</v>
      </c>
      <c r="AX30" s="35">
        <f t="shared" si="61"/>
        <v>0.04</v>
      </c>
      <c r="AY30" s="56">
        <f t="shared" si="62"/>
        <v>657.66666666666674</v>
      </c>
      <c r="AZ30" s="35">
        <v>0.12</v>
      </c>
      <c r="BA30" s="56">
        <f t="shared" si="63"/>
        <v>1973</v>
      </c>
      <c r="BB30" s="38">
        <f t="shared" si="64"/>
        <v>0</v>
      </c>
      <c r="BC30" s="57">
        <f t="shared" si="65"/>
        <v>0</v>
      </c>
      <c r="BD30" s="56">
        <f t="shared" si="66"/>
        <v>0</v>
      </c>
      <c r="BE30" s="57">
        <f t="shared" si="67"/>
        <v>0</v>
      </c>
      <c r="BF30" s="56">
        <f t="shared" si="68"/>
        <v>0</v>
      </c>
      <c r="BG30" s="57">
        <f t="shared" si="69"/>
        <v>0</v>
      </c>
      <c r="BH30" s="56"/>
      <c r="BI30" s="27"/>
      <c r="BJ30" s="56"/>
      <c r="BK30" s="27"/>
      <c r="BL30" s="19"/>
    </row>
    <row r="31" spans="1:64" s="20" customFormat="1" ht="25" customHeight="1" thickBot="1">
      <c r="A31" s="20">
        <f>_xlfn.XLOOKUP(G31,'[1]Hyundai Comms PL 0725'!$A:$A,'[1]Hyundai Comms PL 0725'!$B:$B)</f>
        <v>0</v>
      </c>
      <c r="D31" s="174" t="s">
        <v>73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20"/>
      <c r="BK31" s="127"/>
      <c r="BL31" s="19"/>
    </row>
    <row r="32" spans="1:64" s="20" customFormat="1" ht="25" customHeight="1" thickBot="1">
      <c r="A32" s="20" t="str">
        <f>_xlfn.XLOOKUP(G32,'[1]Hyundai Comms PL 0725'!$A:$A,'[1]Hyundai Comms PL 0725'!$B:$B)</f>
        <v xml:space="preserve">HYIR0001 5HE A </v>
      </c>
      <c r="B32" s="20">
        <f t="shared" ref="B32:B36" si="72">IF(BJ31="Title",1,IF(BJ32="Title","",B31+1))</f>
        <v>1</v>
      </c>
      <c r="C32" s="20" t="str">
        <f>IF(B32=1,D31,IF(B32="","",C31))</f>
        <v>INSTER [MY25]</v>
      </c>
      <c r="D32" s="33" t="str">
        <f t="shared" ref="D32" si="73">C32&amp;" "&amp;B32</f>
        <v>INSTER [MY25] 1</v>
      </c>
      <c r="E32" s="33" t="str">
        <f t="shared" ref="E32" si="74">D32&amp;" - "&amp;H32</f>
        <v>INSTER [MY25] 1 - INSTER 01 42kWh MY25</v>
      </c>
      <c r="F32" s="33" t="str">
        <f>_xlfn.XLOOKUP(G32,'Wholesale Price List'!B:B,'Wholesale Price List'!C:C)</f>
        <v xml:space="preserve">HYIR0001 5HE A </v>
      </c>
      <c r="G32" s="33" t="s">
        <v>74</v>
      </c>
      <c r="H32" s="34" t="str">
        <f>VLOOKUP($G32,'Wholesale Price List'!$B:$Z,4,FALSE)</f>
        <v>INSTER 01 42kWh MY25</v>
      </c>
      <c r="I32" s="56">
        <f>VLOOKUP($G32,'Wholesale Price List'!$B:$V,9,FALSE)</f>
        <v>19137.5</v>
      </c>
      <c r="J32" s="35">
        <v>0.21</v>
      </c>
      <c r="K32" s="137">
        <v>110</v>
      </c>
      <c r="L32" s="56">
        <f t="shared" si="70"/>
        <v>3908.875</v>
      </c>
      <c r="M32" s="56">
        <f t="shared" ref="M32:M36" si="75">I32-L32</f>
        <v>15228.625</v>
      </c>
      <c r="N32" s="56">
        <f t="shared" ref="N32:N36" si="76">M32*20%</f>
        <v>3045.7250000000004</v>
      </c>
      <c r="O32" s="65">
        <v>780</v>
      </c>
      <c r="P32" s="56">
        <f>VLOOKUP($G32,'Wholesale Price List'!$B:$W,22,FALSE)</f>
        <v>10</v>
      </c>
      <c r="Q32" s="36">
        <f t="shared" ref="Q32:Q36" si="77">SUM(M32:P32)</f>
        <v>19064.349999999999</v>
      </c>
      <c r="R32" s="37">
        <f t="shared" si="71"/>
        <v>4690.6499999999996</v>
      </c>
      <c r="S32" s="18"/>
      <c r="T32" s="65">
        <v>270.83</v>
      </c>
      <c r="U32" s="56">
        <f t="shared" ref="U32:U36" si="78">T32*J32</f>
        <v>56.874299999999998</v>
      </c>
      <c r="V32" s="56">
        <f t="shared" ref="V32:V36" si="79">T32-U32</f>
        <v>213.95569999999998</v>
      </c>
      <c r="W32" s="56">
        <f t="shared" ref="W32:W36" si="80">V32*1.2</f>
        <v>256.74683999999996</v>
      </c>
      <c r="X32" s="36">
        <f t="shared" ref="X32:X36" si="81">Q32+((T32-U32)*1.2)</f>
        <v>19321.096839999998</v>
      </c>
      <c r="Y32" s="37">
        <f t="shared" ref="Y32:Y36" si="82">((J32*I32)+(J32*T32))*1.2</f>
        <v>4890.8991599999999</v>
      </c>
      <c r="Z32" s="18"/>
      <c r="AA32" s="65">
        <v>541.66999999999996</v>
      </c>
      <c r="AB32" s="56">
        <f>AA32*$J32</f>
        <v>113.75069999999998</v>
      </c>
      <c r="AC32" s="56">
        <f t="shared" ref="AC32:AC36" si="83">AA32-AB32</f>
        <v>427.91929999999996</v>
      </c>
      <c r="AD32" s="56">
        <f t="shared" ref="AD32:AD36" si="84">AC32*1.2</f>
        <v>513.50315999999998</v>
      </c>
      <c r="AE32" s="36">
        <f t="shared" ref="AE32:AE36" si="85">Q32+AD32</f>
        <v>19577.853159999999</v>
      </c>
      <c r="AF32" s="37">
        <f>(($J32*$I32)+($J32*AA32))*1.2</f>
        <v>4959.1508399999993</v>
      </c>
      <c r="AG32" s="18"/>
      <c r="AH32" s="56">
        <f>800/1.2</f>
        <v>666.66666666666674</v>
      </c>
      <c r="AI32" s="56">
        <f>AH32*$J32</f>
        <v>140</v>
      </c>
      <c r="AJ32" s="56">
        <f t="shared" ref="AJ32" si="86">AH32-AI32</f>
        <v>526.66666666666674</v>
      </c>
      <c r="AK32" s="56">
        <f t="shared" ref="AK32" si="87">AJ32*1.2</f>
        <v>632.00000000000011</v>
      </c>
      <c r="AL32" s="36">
        <f t="shared" ref="AL32" si="88">X32+AK32</f>
        <v>19953.096839999998</v>
      </c>
      <c r="AM32" s="37">
        <f>(($J32*$I32)+($J32*AH32))*1.2</f>
        <v>4990.6499999999996</v>
      </c>
      <c r="AN32" s="18"/>
      <c r="AO32" s="56"/>
      <c r="AP32" s="56"/>
      <c r="AQ32" s="56"/>
      <c r="AR32" s="56"/>
      <c r="AS32" s="36"/>
      <c r="AT32" s="58"/>
      <c r="AU32" s="18"/>
      <c r="AV32" s="35">
        <v>0.08</v>
      </c>
      <c r="AW32" s="56">
        <f t="shared" ref="AW32:AW36" si="89">AV32*I32</f>
        <v>1531</v>
      </c>
      <c r="AX32" s="35">
        <f t="shared" ref="AX32:AX36" si="90">J32</f>
        <v>0.21</v>
      </c>
      <c r="AY32" s="56">
        <f t="shared" ref="AY32:AY36" si="91">I32*J32</f>
        <v>4018.875</v>
      </c>
      <c r="AZ32" s="35">
        <v>0.08</v>
      </c>
      <c r="BA32" s="56">
        <f t="shared" ref="BA32:BA36" si="92">AZ32*I32</f>
        <v>1531</v>
      </c>
      <c r="BB32" s="38">
        <f t="shared" ref="BB32:BB36" si="93">BC32/I32</f>
        <v>0.21</v>
      </c>
      <c r="BC32" s="57">
        <f t="shared" ref="BC32:BC36" si="94">(AY32+AW32)-BA32</f>
        <v>4018.875</v>
      </c>
      <c r="BD32" s="56">
        <f t="shared" ref="BD32:BD36" si="95">((AX32+AV32)-AZ32)*T32</f>
        <v>56.874299999999984</v>
      </c>
      <c r="BE32" s="57">
        <f t="shared" ref="BE32:BE36" si="96">BC32+BD32</f>
        <v>4075.7492999999999</v>
      </c>
      <c r="BF32" s="56">
        <f t="shared" ref="BF32:BF36" si="97">((AX32+AV32)-AZ32)*AA32</f>
        <v>113.75069999999997</v>
      </c>
      <c r="BG32" s="57">
        <f t="shared" ref="BG32:BG36" si="98">BC32+BF32</f>
        <v>4132.6256999999996</v>
      </c>
      <c r="BH32" s="56">
        <f t="shared" ref="BH32" si="99">((AX32+AV32)-AZ32)*AH32</f>
        <v>140</v>
      </c>
      <c r="BI32" s="26">
        <f t="shared" ref="BI32" si="100">BC32+BH32</f>
        <v>4158.875</v>
      </c>
      <c r="BJ32" s="110"/>
      <c r="BK32" s="66"/>
      <c r="BL32" s="19"/>
    </row>
    <row r="33" spans="1:64" s="20" customFormat="1" ht="25" customHeight="1" thickBot="1">
      <c r="A33" s="20" t="str">
        <f>_xlfn.XLOOKUP(G33,'[1]Hyundai Comms PL 0725'!$A:$A,'[1]Hyundai Comms PL 0725'!$B:$B)</f>
        <v xml:space="preserve">HYIR000145HE A </v>
      </c>
      <c r="B33" s="20">
        <f t="shared" si="72"/>
        <v>2</v>
      </c>
      <c r="C33" s="20" t="str">
        <f t="shared" ref="C33:C36" si="101">IF(B33=1,D32,IF(B33="","",C32))</f>
        <v>INSTER [MY25]</v>
      </c>
      <c r="D33" s="33" t="str">
        <f t="shared" ref="D33:D36" si="102">C33&amp;" "&amp;B33</f>
        <v>INSTER [MY25] 2</v>
      </c>
      <c r="E33" s="33" t="str">
        <f t="shared" ref="E33:E36" si="103">D33&amp;" - "&amp;H33</f>
        <v>INSTER [MY25] 2 - INSTER 01 49kWh MY25</v>
      </c>
      <c r="F33" s="33" t="str">
        <f>_xlfn.XLOOKUP(G33,'Wholesale Price List'!B:B,'Wholesale Price List'!C:C)</f>
        <v xml:space="preserve">HYIR000145HE A </v>
      </c>
      <c r="G33" s="33" t="s">
        <v>75</v>
      </c>
      <c r="H33" s="34" t="str">
        <f>VLOOKUP($G33,'Wholesale Price List'!$B:$Z,4,FALSE)</f>
        <v>INSTER 01 49kWh MY25</v>
      </c>
      <c r="I33" s="56">
        <f>VLOOKUP($G33,'Wholesale Price List'!$B:$V,9,FALSE)</f>
        <v>20429.166666666668</v>
      </c>
      <c r="J33" s="35">
        <v>0.21</v>
      </c>
      <c r="K33" s="137">
        <v>110</v>
      </c>
      <c r="L33" s="56">
        <f t="shared" si="70"/>
        <v>4180.125</v>
      </c>
      <c r="M33" s="56">
        <f t="shared" si="75"/>
        <v>16249.041666666668</v>
      </c>
      <c r="N33" s="56">
        <f t="shared" si="76"/>
        <v>3249.8083333333338</v>
      </c>
      <c r="O33" s="65">
        <v>780</v>
      </c>
      <c r="P33" s="56">
        <f>VLOOKUP($G33,'Wholesale Price List'!$B:$W,22,FALSE)</f>
        <v>10</v>
      </c>
      <c r="Q33" s="36">
        <f t="shared" si="77"/>
        <v>20288.850000000002</v>
      </c>
      <c r="R33" s="37">
        <f t="shared" si="71"/>
        <v>5016.1499999999996</v>
      </c>
      <c r="S33" s="18"/>
      <c r="T33" s="65">
        <v>270.83</v>
      </c>
      <c r="U33" s="56">
        <f t="shared" si="78"/>
        <v>56.874299999999998</v>
      </c>
      <c r="V33" s="56">
        <f t="shared" si="79"/>
        <v>213.95569999999998</v>
      </c>
      <c r="W33" s="56">
        <f t="shared" si="80"/>
        <v>256.74683999999996</v>
      </c>
      <c r="X33" s="36">
        <f t="shared" si="81"/>
        <v>20545.596840000002</v>
      </c>
      <c r="Y33" s="37">
        <f t="shared" si="82"/>
        <v>5216.3991599999999</v>
      </c>
      <c r="Z33" s="18"/>
      <c r="AA33" s="65">
        <v>541.66999999999996</v>
      </c>
      <c r="AB33" s="56">
        <f t="shared" ref="AB33:AB36" si="104">AA33*J33</f>
        <v>113.75069999999998</v>
      </c>
      <c r="AC33" s="56">
        <f t="shared" si="83"/>
        <v>427.91929999999996</v>
      </c>
      <c r="AD33" s="56">
        <f t="shared" si="84"/>
        <v>513.50315999999998</v>
      </c>
      <c r="AE33" s="36">
        <f t="shared" si="85"/>
        <v>20802.353160000002</v>
      </c>
      <c r="AF33" s="37">
        <f t="shared" ref="AF33:AF36" si="105">((J33*I33)+(J33*AA33))*1.2</f>
        <v>5284.6508399999993</v>
      </c>
      <c r="AG33" s="18"/>
      <c r="AH33" s="56">
        <v>666.67</v>
      </c>
      <c r="AI33" s="56">
        <f t="shared" ref="AI33:AI36" si="106">AH33*$J33</f>
        <v>140.00069999999999</v>
      </c>
      <c r="AJ33" s="56">
        <f t="shared" ref="AJ33:AJ36" si="107">AH33-AI33</f>
        <v>526.66930000000002</v>
      </c>
      <c r="AK33" s="56">
        <f t="shared" ref="AK33:AK36" si="108">AJ33*1.2</f>
        <v>632.00315999999998</v>
      </c>
      <c r="AL33" s="36">
        <f t="shared" ref="AL33:AL36" si="109">X33+AK33</f>
        <v>21177.600000000002</v>
      </c>
      <c r="AM33" s="37">
        <f t="shared" ref="AM33:AM36" si="110">(($J33*$I33)+($J33*AH33))*1.2</f>
        <v>5316.1508399999993</v>
      </c>
      <c r="AN33" s="18"/>
      <c r="AO33" s="56"/>
      <c r="AP33" s="56"/>
      <c r="AQ33" s="56"/>
      <c r="AR33" s="56"/>
      <c r="AS33" s="36"/>
      <c r="AT33" s="58"/>
      <c r="AU33" s="18"/>
      <c r="AV33" s="35">
        <v>0.08</v>
      </c>
      <c r="AW33" s="56">
        <f t="shared" si="89"/>
        <v>1634.3333333333335</v>
      </c>
      <c r="AX33" s="35">
        <f t="shared" si="90"/>
        <v>0.21</v>
      </c>
      <c r="AY33" s="56">
        <f t="shared" si="91"/>
        <v>4290.125</v>
      </c>
      <c r="AZ33" s="35">
        <v>0.08</v>
      </c>
      <c r="BA33" s="56">
        <f t="shared" si="92"/>
        <v>1634.3333333333335</v>
      </c>
      <c r="BB33" s="38">
        <f t="shared" si="93"/>
        <v>0.21</v>
      </c>
      <c r="BC33" s="57">
        <f t="shared" si="94"/>
        <v>4290.125</v>
      </c>
      <c r="BD33" s="56">
        <f t="shared" si="95"/>
        <v>56.874299999999984</v>
      </c>
      <c r="BE33" s="57">
        <f t="shared" si="96"/>
        <v>4346.9993000000004</v>
      </c>
      <c r="BF33" s="56">
        <f t="shared" si="97"/>
        <v>113.75069999999997</v>
      </c>
      <c r="BG33" s="57">
        <f t="shared" si="98"/>
        <v>4403.8756999999996</v>
      </c>
      <c r="BH33" s="56">
        <f t="shared" ref="BH33:BH36" si="111">((AX33+AV33)-AZ33)*AH33</f>
        <v>140.00069999999997</v>
      </c>
      <c r="BI33" s="26">
        <f t="shared" ref="BI33:BI36" si="112">BC33+BH33</f>
        <v>4430.1256999999996</v>
      </c>
      <c r="BJ33" s="110"/>
      <c r="BK33" s="66"/>
      <c r="BL33" s="19"/>
    </row>
    <row r="34" spans="1:64" s="20" customFormat="1" ht="25" customHeight="1" thickBot="1">
      <c r="A34" s="20" t="s">
        <v>1566</v>
      </c>
      <c r="B34" s="20">
        <f t="shared" si="72"/>
        <v>3</v>
      </c>
      <c r="C34" s="20" t="str">
        <f t="shared" si="101"/>
        <v>INSTER [MY25]</v>
      </c>
      <c r="D34" s="33" t="str">
        <f t="shared" si="102"/>
        <v>INSTER [MY25] 3</v>
      </c>
      <c r="E34" s="33" t="str">
        <f t="shared" si="103"/>
        <v>INSTER [MY25] 3 - INSTER 02 49kWh MY25</v>
      </c>
      <c r="F34" s="33" t="str">
        <f>_xlfn.XLOOKUP(G34,'Wholesale Price List'!B:B,'Wholesale Price List'!C:C)</f>
        <v xml:space="preserve">HYIR0002 5HE A </v>
      </c>
      <c r="G34" s="33" t="s">
        <v>1565</v>
      </c>
      <c r="H34" s="34" t="str">
        <f>VLOOKUP($G34,'Wholesale Price List'!$B:$Z,4,FALSE)</f>
        <v>INSTER 02 49kWh MY25</v>
      </c>
      <c r="I34" s="56">
        <f>VLOOKUP($G34,'Wholesale Price List'!$B:$V,9,FALSE)</f>
        <v>21845.833333333336</v>
      </c>
      <c r="J34" s="35">
        <v>0.21</v>
      </c>
      <c r="K34" s="137">
        <v>110</v>
      </c>
      <c r="L34" s="56">
        <f t="shared" si="70"/>
        <v>4477.625</v>
      </c>
      <c r="M34" s="56">
        <f t="shared" si="75"/>
        <v>17368.208333333336</v>
      </c>
      <c r="N34" s="56">
        <f t="shared" si="76"/>
        <v>3473.6416666666673</v>
      </c>
      <c r="O34" s="65">
        <v>780</v>
      </c>
      <c r="P34" s="56">
        <f>VLOOKUP($G34,'Wholesale Price List'!$B:$W,22,FALSE)</f>
        <v>10</v>
      </c>
      <c r="Q34" s="36">
        <f t="shared" si="77"/>
        <v>21631.850000000002</v>
      </c>
      <c r="R34" s="37">
        <f t="shared" si="71"/>
        <v>5373.15</v>
      </c>
      <c r="S34" s="18"/>
      <c r="T34" s="65">
        <v>270.83</v>
      </c>
      <c r="U34" s="56">
        <f t="shared" si="78"/>
        <v>56.874299999999998</v>
      </c>
      <c r="V34" s="56">
        <f t="shared" si="79"/>
        <v>213.95569999999998</v>
      </c>
      <c r="W34" s="56">
        <f t="shared" si="80"/>
        <v>256.74683999999996</v>
      </c>
      <c r="X34" s="36">
        <f t="shared" si="81"/>
        <v>21888.596840000002</v>
      </c>
      <c r="Y34" s="37">
        <f t="shared" si="82"/>
        <v>5573.3991599999999</v>
      </c>
      <c r="Z34" s="18"/>
      <c r="AA34" s="65">
        <v>541.66999999999996</v>
      </c>
      <c r="AB34" s="56">
        <f t="shared" si="104"/>
        <v>113.75069999999998</v>
      </c>
      <c r="AC34" s="56">
        <f t="shared" si="83"/>
        <v>427.91929999999996</v>
      </c>
      <c r="AD34" s="56">
        <f t="shared" si="84"/>
        <v>513.50315999999998</v>
      </c>
      <c r="AE34" s="36">
        <f t="shared" si="85"/>
        <v>22145.353160000002</v>
      </c>
      <c r="AF34" s="37">
        <f t="shared" si="105"/>
        <v>5641.6508399999993</v>
      </c>
      <c r="AG34" s="18"/>
      <c r="AH34" s="56">
        <v>666.67</v>
      </c>
      <c r="AI34" s="56">
        <f t="shared" si="106"/>
        <v>140.00069999999999</v>
      </c>
      <c r="AJ34" s="56">
        <f t="shared" si="107"/>
        <v>526.66930000000002</v>
      </c>
      <c r="AK34" s="56">
        <f t="shared" si="108"/>
        <v>632.00315999999998</v>
      </c>
      <c r="AL34" s="36">
        <f t="shared" si="109"/>
        <v>22520.600000000002</v>
      </c>
      <c r="AM34" s="37">
        <f t="shared" si="110"/>
        <v>5673.1508399999993</v>
      </c>
      <c r="AN34" s="18"/>
      <c r="AO34" s="56"/>
      <c r="AP34" s="56"/>
      <c r="AQ34" s="56"/>
      <c r="AR34" s="56"/>
      <c r="AS34" s="36"/>
      <c r="AT34" s="58"/>
      <c r="AU34" s="18"/>
      <c r="AV34" s="35">
        <v>0.08</v>
      </c>
      <c r="AW34" s="56">
        <f t="shared" si="89"/>
        <v>1747.666666666667</v>
      </c>
      <c r="AX34" s="35">
        <f t="shared" si="90"/>
        <v>0.21</v>
      </c>
      <c r="AY34" s="56">
        <f t="shared" si="91"/>
        <v>4587.625</v>
      </c>
      <c r="AZ34" s="35">
        <v>0.08</v>
      </c>
      <c r="BA34" s="56">
        <f t="shared" si="92"/>
        <v>1747.666666666667</v>
      </c>
      <c r="BB34" s="38">
        <f t="shared" si="93"/>
        <v>0.20999999999999996</v>
      </c>
      <c r="BC34" s="57">
        <f t="shared" si="94"/>
        <v>4587.625</v>
      </c>
      <c r="BD34" s="56">
        <f t="shared" si="95"/>
        <v>56.874299999999984</v>
      </c>
      <c r="BE34" s="57">
        <f t="shared" si="96"/>
        <v>4644.4993000000004</v>
      </c>
      <c r="BF34" s="56">
        <f t="shared" si="97"/>
        <v>113.75069999999997</v>
      </c>
      <c r="BG34" s="57">
        <f t="shared" si="98"/>
        <v>4701.3756999999996</v>
      </c>
      <c r="BH34" s="56">
        <f t="shared" si="111"/>
        <v>140.00069999999997</v>
      </c>
      <c r="BI34" s="26">
        <f t="shared" si="112"/>
        <v>4727.6256999999996</v>
      </c>
      <c r="BJ34" s="110"/>
      <c r="BK34" s="66"/>
      <c r="BL34" s="19"/>
    </row>
    <row r="35" spans="1:64" s="20" customFormat="1" ht="25" customHeight="1" thickBot="1">
      <c r="A35" s="20" t="e">
        <f>_xlfn.XLOOKUP(G35,'[1]Hyundai Comms PL 0725'!$A:$A,'[1]Hyundai Comms PL 0725'!$B:$B)</f>
        <v>#N/A</v>
      </c>
      <c r="B35" s="20">
        <f t="shared" si="72"/>
        <v>4</v>
      </c>
      <c r="C35" s="20" t="str">
        <f t="shared" si="101"/>
        <v>INSTER [MY25]</v>
      </c>
      <c r="D35" s="33" t="str">
        <f t="shared" si="102"/>
        <v>INSTER [MY25] 4</v>
      </c>
      <c r="E35" s="33" t="str">
        <f t="shared" si="103"/>
        <v>INSTER [MY25] 4 - INSTER 02 49kWh MY25</v>
      </c>
      <c r="F35" s="33" t="str">
        <f>_xlfn.XLOOKUP(G35,'Wholesale Price List'!B:B,'Wholesale Price List'!C:C)</f>
        <v xml:space="preserve">HYIR0002 5HE A </v>
      </c>
      <c r="G35" s="33" t="s">
        <v>76</v>
      </c>
      <c r="H35" s="34" t="str">
        <f>VLOOKUP($G35,'Wholesale Price List'!$B:$Z,4,FALSE)</f>
        <v>INSTER 02 49kWh MY25</v>
      </c>
      <c r="I35" s="56">
        <f>VLOOKUP($G35,'Wholesale Price List'!$B:$V,9,FALSE)</f>
        <v>21845.833333333336</v>
      </c>
      <c r="J35" s="35">
        <v>0.21</v>
      </c>
      <c r="K35" s="137">
        <v>110</v>
      </c>
      <c r="L35" s="56">
        <f t="shared" si="70"/>
        <v>4477.625</v>
      </c>
      <c r="M35" s="56">
        <f t="shared" si="75"/>
        <v>17368.208333333336</v>
      </c>
      <c r="N35" s="56">
        <f t="shared" si="76"/>
        <v>3473.6416666666673</v>
      </c>
      <c r="O35" s="65">
        <v>780</v>
      </c>
      <c r="P35" s="56">
        <f>VLOOKUP($G35,'Wholesale Price List'!$B:$W,22,FALSE)</f>
        <v>10</v>
      </c>
      <c r="Q35" s="36">
        <f t="shared" si="77"/>
        <v>21631.850000000002</v>
      </c>
      <c r="R35" s="37">
        <f t="shared" si="71"/>
        <v>5373.15</v>
      </c>
      <c r="S35" s="18"/>
      <c r="T35" s="65">
        <v>270.83</v>
      </c>
      <c r="U35" s="56">
        <f t="shared" si="78"/>
        <v>56.874299999999998</v>
      </c>
      <c r="V35" s="56">
        <f t="shared" si="79"/>
        <v>213.95569999999998</v>
      </c>
      <c r="W35" s="56">
        <f t="shared" si="80"/>
        <v>256.74683999999996</v>
      </c>
      <c r="X35" s="36">
        <f t="shared" si="81"/>
        <v>21888.596840000002</v>
      </c>
      <c r="Y35" s="37">
        <f t="shared" si="82"/>
        <v>5573.3991599999999</v>
      </c>
      <c r="Z35" s="18"/>
      <c r="AA35" s="65">
        <v>541.66999999999996</v>
      </c>
      <c r="AB35" s="56">
        <f t="shared" si="104"/>
        <v>113.75069999999998</v>
      </c>
      <c r="AC35" s="56">
        <f t="shared" si="83"/>
        <v>427.91929999999996</v>
      </c>
      <c r="AD35" s="56">
        <f t="shared" si="84"/>
        <v>513.50315999999998</v>
      </c>
      <c r="AE35" s="36">
        <f t="shared" si="85"/>
        <v>22145.353160000002</v>
      </c>
      <c r="AF35" s="37">
        <f t="shared" si="105"/>
        <v>5641.6508399999993</v>
      </c>
      <c r="AG35" s="18"/>
      <c r="AH35" s="56">
        <v>666.67</v>
      </c>
      <c r="AI35" s="56">
        <f t="shared" si="106"/>
        <v>140.00069999999999</v>
      </c>
      <c r="AJ35" s="56">
        <f t="shared" si="107"/>
        <v>526.66930000000002</v>
      </c>
      <c r="AK35" s="56">
        <f t="shared" si="108"/>
        <v>632.00315999999998</v>
      </c>
      <c r="AL35" s="36">
        <f t="shared" si="109"/>
        <v>22520.600000000002</v>
      </c>
      <c r="AM35" s="37">
        <f t="shared" si="110"/>
        <v>5673.1508399999993</v>
      </c>
      <c r="AN35" s="18"/>
      <c r="AO35" s="56"/>
      <c r="AP35" s="56"/>
      <c r="AQ35" s="56"/>
      <c r="AR35" s="56"/>
      <c r="AS35" s="36"/>
      <c r="AT35" s="58"/>
      <c r="AU35" s="18"/>
      <c r="AV35" s="35">
        <v>0.08</v>
      </c>
      <c r="AW35" s="56">
        <f t="shared" si="89"/>
        <v>1747.666666666667</v>
      </c>
      <c r="AX35" s="35">
        <f t="shared" si="90"/>
        <v>0.21</v>
      </c>
      <c r="AY35" s="56">
        <f t="shared" si="91"/>
        <v>4587.625</v>
      </c>
      <c r="AZ35" s="35">
        <v>0.08</v>
      </c>
      <c r="BA35" s="56">
        <f t="shared" si="92"/>
        <v>1747.666666666667</v>
      </c>
      <c r="BB35" s="38">
        <f t="shared" si="93"/>
        <v>0.20999999999999996</v>
      </c>
      <c r="BC35" s="57">
        <f t="shared" si="94"/>
        <v>4587.625</v>
      </c>
      <c r="BD35" s="56">
        <f t="shared" si="95"/>
        <v>56.874299999999984</v>
      </c>
      <c r="BE35" s="57">
        <f t="shared" si="96"/>
        <v>4644.4993000000004</v>
      </c>
      <c r="BF35" s="56">
        <f t="shared" si="97"/>
        <v>113.75069999999997</v>
      </c>
      <c r="BG35" s="57">
        <f t="shared" si="98"/>
        <v>4701.3756999999996</v>
      </c>
      <c r="BH35" s="56">
        <f t="shared" si="111"/>
        <v>140.00069999999997</v>
      </c>
      <c r="BI35" s="26">
        <f t="shared" si="112"/>
        <v>4727.6256999999996</v>
      </c>
      <c r="BJ35" s="110"/>
      <c r="BK35" s="66"/>
      <c r="BL35" s="19"/>
    </row>
    <row r="36" spans="1:64" s="20" customFormat="1" ht="25" customHeight="1">
      <c r="A36" s="20" t="str">
        <f>_xlfn.XLOOKUP(G36,'[1]Hyundai Comms PL 0725'!$A:$A,'[1]Hyundai Comms PL 0725'!$B:$B)</f>
        <v xml:space="preserve">HYIR00CR45HE A </v>
      </c>
      <c r="B36" s="20">
        <f t="shared" si="72"/>
        <v>5</v>
      </c>
      <c r="C36" s="20" t="str">
        <f t="shared" si="101"/>
        <v>INSTER [MY25]</v>
      </c>
      <c r="D36" s="33" t="str">
        <f t="shared" si="102"/>
        <v>INSTER [MY25] 5</v>
      </c>
      <c r="E36" s="33" t="str">
        <f t="shared" si="103"/>
        <v>INSTER [MY25] 5 - INSTER CROSS 49kWh MY25</v>
      </c>
      <c r="F36" s="33" t="str">
        <f>_xlfn.XLOOKUP(G36,'Wholesale Price List'!B:B,'Wholesale Price List'!C:C)</f>
        <v xml:space="preserve">HYIR00CR45HE A </v>
      </c>
      <c r="G36" s="33" t="s">
        <v>1568</v>
      </c>
      <c r="H36" s="34" t="str">
        <f>VLOOKUP($G36,'Wholesale Price List'!$B:$Z,4,FALSE)</f>
        <v>INSTER CROSS 49kWh MY25</v>
      </c>
      <c r="I36" s="56">
        <f>VLOOKUP($G36,'Wholesale Price List'!$B:$V,9,FALSE)</f>
        <v>23512.5</v>
      </c>
      <c r="J36" s="35">
        <v>0.21</v>
      </c>
      <c r="K36" s="137">
        <v>110</v>
      </c>
      <c r="L36" s="56">
        <f t="shared" si="70"/>
        <v>4827.625</v>
      </c>
      <c r="M36" s="56">
        <f t="shared" si="75"/>
        <v>18684.875</v>
      </c>
      <c r="N36" s="56">
        <f t="shared" si="76"/>
        <v>3736.9750000000004</v>
      </c>
      <c r="O36" s="65">
        <v>780</v>
      </c>
      <c r="P36" s="56">
        <f>VLOOKUP($G36,'Wholesale Price List'!$B:$W,22,FALSE)</f>
        <v>10</v>
      </c>
      <c r="Q36" s="36">
        <f t="shared" si="77"/>
        <v>23211.85</v>
      </c>
      <c r="R36" s="37">
        <f t="shared" si="71"/>
        <v>5793.15</v>
      </c>
      <c r="S36" s="18"/>
      <c r="T36" s="65">
        <v>270.83</v>
      </c>
      <c r="U36" s="56">
        <f t="shared" si="78"/>
        <v>56.874299999999998</v>
      </c>
      <c r="V36" s="56">
        <f t="shared" si="79"/>
        <v>213.95569999999998</v>
      </c>
      <c r="W36" s="56">
        <f t="shared" si="80"/>
        <v>256.74683999999996</v>
      </c>
      <c r="X36" s="36">
        <f t="shared" si="81"/>
        <v>23468.596839999998</v>
      </c>
      <c r="Y36" s="37">
        <f t="shared" si="82"/>
        <v>5993.3991599999999</v>
      </c>
      <c r="Z36" s="18"/>
      <c r="AA36" s="65">
        <v>541.66999999999996</v>
      </c>
      <c r="AB36" s="56">
        <f t="shared" si="104"/>
        <v>113.75069999999998</v>
      </c>
      <c r="AC36" s="56">
        <f t="shared" si="83"/>
        <v>427.91929999999996</v>
      </c>
      <c r="AD36" s="56">
        <f t="shared" si="84"/>
        <v>513.50315999999998</v>
      </c>
      <c r="AE36" s="36">
        <f t="shared" si="85"/>
        <v>23725.353159999999</v>
      </c>
      <c r="AF36" s="37">
        <f t="shared" si="105"/>
        <v>6061.6508399999993</v>
      </c>
      <c r="AG36" s="18"/>
      <c r="AH36" s="56">
        <v>666.67</v>
      </c>
      <c r="AI36" s="56">
        <f t="shared" si="106"/>
        <v>140.00069999999999</v>
      </c>
      <c r="AJ36" s="56">
        <f t="shared" si="107"/>
        <v>526.66930000000002</v>
      </c>
      <c r="AK36" s="56">
        <f t="shared" si="108"/>
        <v>632.00315999999998</v>
      </c>
      <c r="AL36" s="36">
        <f t="shared" si="109"/>
        <v>24100.6</v>
      </c>
      <c r="AM36" s="37">
        <f t="shared" si="110"/>
        <v>6093.1508399999993</v>
      </c>
      <c r="AN36" s="18"/>
      <c r="AO36" s="56"/>
      <c r="AP36" s="56"/>
      <c r="AQ36" s="56"/>
      <c r="AR36" s="56"/>
      <c r="AS36" s="36"/>
      <c r="AT36" s="58"/>
      <c r="AU36" s="18"/>
      <c r="AV36" s="35">
        <v>0.08</v>
      </c>
      <c r="AW36" s="56">
        <f t="shared" si="89"/>
        <v>1881</v>
      </c>
      <c r="AX36" s="35">
        <f t="shared" si="90"/>
        <v>0.21</v>
      </c>
      <c r="AY36" s="56">
        <f t="shared" si="91"/>
        <v>4937.625</v>
      </c>
      <c r="AZ36" s="35">
        <v>0.08</v>
      </c>
      <c r="BA36" s="56">
        <f t="shared" si="92"/>
        <v>1881</v>
      </c>
      <c r="BB36" s="38">
        <f t="shared" si="93"/>
        <v>0.21</v>
      </c>
      <c r="BC36" s="57">
        <f t="shared" si="94"/>
        <v>4937.625</v>
      </c>
      <c r="BD36" s="56">
        <f t="shared" si="95"/>
        <v>56.874299999999984</v>
      </c>
      <c r="BE36" s="57">
        <f t="shared" si="96"/>
        <v>4994.4993000000004</v>
      </c>
      <c r="BF36" s="56">
        <f t="shared" si="97"/>
        <v>113.75069999999997</v>
      </c>
      <c r="BG36" s="57">
        <f t="shared" si="98"/>
        <v>5051.3756999999996</v>
      </c>
      <c r="BH36" s="56">
        <f t="shared" si="111"/>
        <v>140.00069999999997</v>
      </c>
      <c r="BI36" s="26">
        <f t="shared" si="112"/>
        <v>5077.6256999999996</v>
      </c>
      <c r="BJ36" s="110"/>
      <c r="BK36" s="66"/>
      <c r="BL36" s="19"/>
    </row>
    <row r="37" spans="1:64" s="20" customFormat="1" ht="25" customHeight="1">
      <c r="A37" s="20">
        <f>_xlfn.XLOOKUP(G37,'[1]Hyundai Comms PL 0725'!$A:$A,'[1]Hyundai Comms PL 0725'!$B:$B)</f>
        <v>0</v>
      </c>
      <c r="D37" s="174" t="s">
        <v>80</v>
      </c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6"/>
      <c r="BJ37" s="105"/>
      <c r="BK37" s="106"/>
      <c r="BL37" s="19"/>
    </row>
    <row r="38" spans="1:64" s="20" customFormat="1" ht="25" customHeight="1">
      <c r="A38" s="20" t="str">
        <f>_xlfn.XLOOKUP(G38,'[1]Hyundai Comms PL 0725'!$A:$A,'[1]Hyundai Comms PL 0725'!$B:$B)</f>
        <v>HYI210ADN5HPTM  5</v>
      </c>
      <c r="B38" s="20">
        <f t="shared" ref="B38:B57" si="113">IF(BJ37="Title",1,IF(BJ38="Title","",B37+1))</f>
        <v>1</v>
      </c>
      <c r="C38" s="20" t="str">
        <f t="shared" ref="C38:C57" si="114">IF(B38=1,D37,IF(B38="","",C37))</f>
        <v>i20 [MY25]</v>
      </c>
      <c r="D38" s="33" t="str">
        <f t="shared" ref="D38:D57" si="115">C38&amp;" "&amp;B38</f>
        <v>i20 [MY25] 1</v>
      </c>
      <c r="E38" s="33" t="str">
        <f t="shared" ref="E38:E57" si="116">D38&amp;" - "&amp;H38</f>
        <v>i20 [MY25] 1 - ADVANCE 1.0T 100PS 6MT MY25</v>
      </c>
      <c r="F38" s="33" t="str">
        <f>_xlfn.XLOOKUP(G38,'Wholesale Price List'!B:B,'Wholesale Price List'!C:C)</f>
        <v>HYI210ADN5HPTM  5</v>
      </c>
      <c r="G38" s="33" t="s">
        <v>81</v>
      </c>
      <c r="H38" s="34" t="str">
        <f>VLOOKUP($G38,'Wholesale Price List'!$B:$Z,4,FALSE)</f>
        <v>ADVANCE 1.0T 100PS 6MT MY25</v>
      </c>
      <c r="I38" s="56">
        <f>VLOOKUP($G38,'Wholesale Price List'!$B:$V,9,FALSE)</f>
        <v>17608.333333333336</v>
      </c>
      <c r="J38" s="35">
        <v>0.15</v>
      </c>
      <c r="K38" s="137">
        <v>110</v>
      </c>
      <c r="L38" s="56">
        <f t="shared" ref="L38:L90" si="117">(I38*J38)-K38</f>
        <v>2531.2500000000005</v>
      </c>
      <c r="M38" s="56">
        <f t="shared" ref="M38:M48" si="118">I38-L38</f>
        <v>15077.083333333336</v>
      </c>
      <c r="N38" s="56">
        <f t="shared" ref="N38:N48" si="119">M38*20%</f>
        <v>3015.4166666666674</v>
      </c>
      <c r="O38" s="65">
        <v>780</v>
      </c>
      <c r="P38" s="56">
        <f>VLOOKUP($G38,'Wholesale Price List'!$B:$W,22,FALSE)</f>
        <v>440</v>
      </c>
      <c r="Q38" s="36">
        <f t="shared" ref="Q38:Q57" si="120">SUM(M38:P38)</f>
        <v>19312.500000000004</v>
      </c>
      <c r="R38" s="37">
        <f t="shared" ref="R38:R90" si="121">((J38*I38)*1.2)-(K38*1.2)</f>
        <v>3037.5000000000005</v>
      </c>
      <c r="S38" s="18"/>
      <c r="T38" s="65">
        <v>270.83</v>
      </c>
      <c r="U38" s="56">
        <f t="shared" ref="U38:U57" si="122">T38*J38</f>
        <v>40.624499999999998</v>
      </c>
      <c r="V38" s="56">
        <f t="shared" ref="V38:V48" si="123">T38-U38</f>
        <v>230.20549999999997</v>
      </c>
      <c r="W38" s="56">
        <f t="shared" ref="W38:W48" si="124">V38*1.2</f>
        <v>276.24659999999994</v>
      </c>
      <c r="X38" s="36">
        <f t="shared" ref="X38:X48" si="125">Q38+((T38-U38)*1.2)</f>
        <v>19588.746600000002</v>
      </c>
      <c r="Y38" s="37">
        <f t="shared" ref="Y38:Y57" si="126">((J38*I38)+(J38*T38))*1.2</f>
        <v>3218.2494000000002</v>
      </c>
      <c r="Z38" s="18"/>
      <c r="AA38" s="65">
        <v>541.66999999999996</v>
      </c>
      <c r="AB38" s="56">
        <f t="shared" ref="AB38:AB57" si="127">AA38*J38</f>
        <v>81.250499999999988</v>
      </c>
      <c r="AC38" s="56">
        <f t="shared" ref="AC38:AC48" si="128">AA38-AB38</f>
        <v>460.41949999999997</v>
      </c>
      <c r="AD38" s="56">
        <f t="shared" ref="AD38:AD48" si="129">AC38*1.2</f>
        <v>552.50339999999994</v>
      </c>
      <c r="AE38" s="36">
        <f t="shared" ref="AE38:AE48" si="130">Q38+AD38</f>
        <v>19865.003400000005</v>
      </c>
      <c r="AF38" s="37">
        <f t="shared" ref="AF38:AF57" si="131">((J38*I38)+(J38*AA38))*1.2</f>
        <v>3267.0006000000008</v>
      </c>
      <c r="AG38" s="18"/>
      <c r="AH38" s="56"/>
      <c r="AI38" s="56"/>
      <c r="AJ38" s="56"/>
      <c r="AK38" s="56"/>
      <c r="AL38" s="36"/>
      <c r="AM38" s="58"/>
      <c r="AN38" s="18"/>
      <c r="AO38" s="56"/>
      <c r="AP38" s="56"/>
      <c r="AQ38" s="56"/>
      <c r="AR38" s="56"/>
      <c r="AS38" s="36"/>
      <c r="AT38" s="58"/>
      <c r="AU38" s="18"/>
      <c r="AV38" s="35">
        <v>0.08</v>
      </c>
      <c r="AW38" s="56">
        <f t="shared" ref="AW38:AW57" si="132">AV38*I38</f>
        <v>1408.666666666667</v>
      </c>
      <c r="AX38" s="35">
        <f t="shared" ref="AX38:AX57" si="133">J38</f>
        <v>0.15</v>
      </c>
      <c r="AY38" s="56">
        <f t="shared" ref="AY38:AY57" si="134">I38*J38</f>
        <v>2641.2500000000005</v>
      </c>
      <c r="AZ38" s="35">
        <v>0.12</v>
      </c>
      <c r="BA38" s="56">
        <f t="shared" ref="BA38:BA57" si="135">AZ38*I38</f>
        <v>2113</v>
      </c>
      <c r="BB38" s="38">
        <f t="shared" ref="BB38:BB57" si="136">BC38/I38</f>
        <v>0.11000000000000003</v>
      </c>
      <c r="BC38" s="57">
        <f t="shared" ref="BC38:BC48" si="137">(AY38+AW38)-BA38</f>
        <v>1936.9166666666674</v>
      </c>
      <c r="BD38" s="56">
        <f t="shared" ref="BD38:BD48" si="138">((AX38+AV38)-AZ38)*T38</f>
        <v>29.791299999999996</v>
      </c>
      <c r="BE38" s="57">
        <f t="shared" ref="BE38:BE48" si="139">BC38+BD38</f>
        <v>1966.7079666666675</v>
      </c>
      <c r="BF38" s="56">
        <f t="shared" ref="BF38:BF48" si="140">((AX38+AV38)-AZ38)*AA38</f>
        <v>59.583699999999986</v>
      </c>
      <c r="BG38" s="57">
        <f t="shared" ref="BG38:BG48" si="141">BC38+BF38</f>
        <v>1996.5003666666673</v>
      </c>
      <c r="BH38" s="56"/>
      <c r="BI38" s="27"/>
      <c r="BJ38" s="56"/>
      <c r="BK38" s="27"/>
      <c r="BL38" s="19"/>
    </row>
    <row r="39" spans="1:64" s="20" customFormat="1" ht="25" customHeight="1">
      <c r="A39" s="20" t="str">
        <f>_xlfn.XLOOKUP(G39,'[1]Hyundai Comms PL 0725'!$A:$A,'[1]Hyundai Comms PL 0725'!$B:$B)</f>
        <v>HYI210ADN5HPTA  5</v>
      </c>
      <c r="B39" s="20">
        <f t="shared" si="113"/>
        <v>2</v>
      </c>
      <c r="C39" s="20" t="str">
        <f t="shared" si="114"/>
        <v>i20 [MY25]</v>
      </c>
      <c r="D39" s="33" t="str">
        <f t="shared" si="115"/>
        <v>i20 [MY25] 2</v>
      </c>
      <c r="E39" s="33" t="str">
        <f t="shared" si="116"/>
        <v>i20 [MY25] 2 - ADVANCE 1.0T 100PS 7DCT MY25</v>
      </c>
      <c r="F39" s="33" t="str">
        <f>_xlfn.XLOOKUP(G39,'Wholesale Price List'!B:B,'Wholesale Price List'!C:C)</f>
        <v>HYI210ADN5HPTA  5</v>
      </c>
      <c r="G39" s="33" t="s">
        <v>82</v>
      </c>
      <c r="H39" s="34" t="str">
        <f>VLOOKUP($G39,'Wholesale Price List'!$B:$Z,4,FALSE)</f>
        <v>ADVANCE 1.0T 100PS 7DCT MY25</v>
      </c>
      <c r="I39" s="56">
        <f>VLOOKUP($G39,'Wholesale Price List'!$B:$V,9,FALSE)</f>
        <v>18650</v>
      </c>
      <c r="J39" s="35">
        <v>0.15</v>
      </c>
      <c r="K39" s="137">
        <v>110</v>
      </c>
      <c r="L39" s="56">
        <f t="shared" si="117"/>
        <v>2687.5</v>
      </c>
      <c r="M39" s="56">
        <f t="shared" si="118"/>
        <v>15962.5</v>
      </c>
      <c r="N39" s="56">
        <f t="shared" si="119"/>
        <v>3192.5</v>
      </c>
      <c r="O39" s="65">
        <v>780</v>
      </c>
      <c r="P39" s="56">
        <f>VLOOKUP($G39,'Wholesale Price List'!$B:$W,22,FALSE)</f>
        <v>440</v>
      </c>
      <c r="Q39" s="36">
        <f t="shared" si="120"/>
        <v>20375</v>
      </c>
      <c r="R39" s="37">
        <f t="shared" si="121"/>
        <v>3225</v>
      </c>
      <c r="S39" s="18"/>
      <c r="T39" s="65">
        <v>270.83</v>
      </c>
      <c r="U39" s="56">
        <f t="shared" si="122"/>
        <v>40.624499999999998</v>
      </c>
      <c r="V39" s="56">
        <f t="shared" si="123"/>
        <v>230.20549999999997</v>
      </c>
      <c r="W39" s="56">
        <f t="shared" si="124"/>
        <v>276.24659999999994</v>
      </c>
      <c r="X39" s="36">
        <f t="shared" si="125"/>
        <v>20651.246599999999</v>
      </c>
      <c r="Y39" s="37">
        <f t="shared" si="126"/>
        <v>3405.7493999999997</v>
      </c>
      <c r="Z39" s="18"/>
      <c r="AA39" s="65">
        <v>541.66999999999996</v>
      </c>
      <c r="AB39" s="56">
        <f t="shared" si="127"/>
        <v>81.250499999999988</v>
      </c>
      <c r="AC39" s="56">
        <f t="shared" si="128"/>
        <v>460.41949999999997</v>
      </c>
      <c r="AD39" s="56">
        <f t="shared" si="129"/>
        <v>552.50339999999994</v>
      </c>
      <c r="AE39" s="36">
        <f t="shared" si="130"/>
        <v>20927.503400000001</v>
      </c>
      <c r="AF39" s="37">
        <f t="shared" si="131"/>
        <v>3454.5005999999998</v>
      </c>
      <c r="AG39" s="18"/>
      <c r="AH39" s="56"/>
      <c r="AI39" s="56"/>
      <c r="AJ39" s="56"/>
      <c r="AK39" s="56"/>
      <c r="AL39" s="36"/>
      <c r="AM39" s="58"/>
      <c r="AN39" s="18"/>
      <c r="AO39" s="56"/>
      <c r="AP39" s="56"/>
      <c r="AQ39" s="56"/>
      <c r="AR39" s="56"/>
      <c r="AS39" s="36"/>
      <c r="AT39" s="58"/>
      <c r="AU39" s="18"/>
      <c r="AV39" s="35">
        <v>0.08</v>
      </c>
      <c r="AW39" s="56">
        <f t="shared" si="132"/>
        <v>1492</v>
      </c>
      <c r="AX39" s="35">
        <f t="shared" si="133"/>
        <v>0.15</v>
      </c>
      <c r="AY39" s="56">
        <f t="shared" si="134"/>
        <v>2797.5</v>
      </c>
      <c r="AZ39" s="35">
        <v>0.12</v>
      </c>
      <c r="BA39" s="56">
        <f t="shared" si="135"/>
        <v>2238</v>
      </c>
      <c r="BB39" s="38">
        <f t="shared" si="136"/>
        <v>0.11</v>
      </c>
      <c r="BC39" s="57">
        <f t="shared" si="137"/>
        <v>2051.5</v>
      </c>
      <c r="BD39" s="56">
        <f t="shared" si="138"/>
        <v>29.791299999999996</v>
      </c>
      <c r="BE39" s="57">
        <f t="shared" si="139"/>
        <v>2081.2912999999999</v>
      </c>
      <c r="BF39" s="56">
        <f t="shared" si="140"/>
        <v>59.583699999999986</v>
      </c>
      <c r="BG39" s="57">
        <f t="shared" si="141"/>
        <v>2111.0837000000001</v>
      </c>
      <c r="BH39" s="56"/>
      <c r="BI39" s="27"/>
      <c r="BJ39" s="56"/>
      <c r="BK39" s="27"/>
      <c r="BL39" s="19"/>
    </row>
    <row r="40" spans="1:64" s="20" customFormat="1" ht="25" customHeight="1">
      <c r="A40" s="20" t="str">
        <f>_xlfn.XLOOKUP(G40,'[1]Hyundai Comms PL 0725'!$A:$A,'[1]Hyundai Comms PL 0725'!$B:$B)</f>
        <v>HYI210PRM5HPTM  5</v>
      </c>
      <c r="B40" s="20">
        <f t="shared" si="113"/>
        <v>3</v>
      </c>
      <c r="C40" s="20" t="str">
        <f t="shared" si="114"/>
        <v>i20 [MY25]</v>
      </c>
      <c r="D40" s="33" t="str">
        <f t="shared" si="115"/>
        <v>i20 [MY25] 3</v>
      </c>
      <c r="E40" s="33" t="str">
        <f t="shared" si="116"/>
        <v>i20 [MY25] 3 - PREMIUM 1.0T 100PS 6MTMY25</v>
      </c>
      <c r="F40" s="33" t="str">
        <f>_xlfn.XLOOKUP(G40,'Wholesale Price List'!B:B,'Wholesale Price List'!C:C)</f>
        <v>HYI210PRM5HPTM  5</v>
      </c>
      <c r="G40" s="33" t="s">
        <v>83</v>
      </c>
      <c r="H40" s="34" t="str">
        <f>VLOOKUP($G40,'Wholesale Price List'!$B:$Z,4,FALSE)</f>
        <v>PREMIUM 1.0T 100PS 6MTMY25</v>
      </c>
      <c r="I40" s="56">
        <f>VLOOKUP($G40,'Wholesale Price List'!$B:$V,9,FALSE)</f>
        <v>18566.666666666668</v>
      </c>
      <c r="J40" s="35">
        <v>0.15</v>
      </c>
      <c r="K40" s="137">
        <v>110</v>
      </c>
      <c r="L40" s="56">
        <f t="shared" si="117"/>
        <v>2675</v>
      </c>
      <c r="M40" s="56">
        <f t="shared" si="118"/>
        <v>15891.666666666668</v>
      </c>
      <c r="N40" s="56">
        <f t="shared" si="119"/>
        <v>3178.3333333333339</v>
      </c>
      <c r="O40" s="65">
        <v>780</v>
      </c>
      <c r="P40" s="56">
        <f>VLOOKUP($G40,'Wholesale Price List'!$B:$W,22,FALSE)</f>
        <v>440</v>
      </c>
      <c r="Q40" s="36">
        <f t="shared" si="120"/>
        <v>20290</v>
      </c>
      <c r="R40" s="37">
        <f t="shared" si="121"/>
        <v>3210</v>
      </c>
      <c r="S40" s="18"/>
      <c r="T40" s="65">
        <v>270.83</v>
      </c>
      <c r="U40" s="56">
        <f t="shared" si="122"/>
        <v>40.624499999999998</v>
      </c>
      <c r="V40" s="56">
        <f t="shared" si="123"/>
        <v>230.20549999999997</v>
      </c>
      <c r="W40" s="56">
        <f t="shared" si="124"/>
        <v>276.24659999999994</v>
      </c>
      <c r="X40" s="36">
        <f t="shared" si="125"/>
        <v>20566.246599999999</v>
      </c>
      <c r="Y40" s="37">
        <f t="shared" si="126"/>
        <v>3390.7493999999997</v>
      </c>
      <c r="Z40" s="18"/>
      <c r="AA40" s="65">
        <v>541.66999999999996</v>
      </c>
      <c r="AB40" s="56">
        <f t="shared" si="127"/>
        <v>81.250499999999988</v>
      </c>
      <c r="AC40" s="56">
        <f t="shared" si="128"/>
        <v>460.41949999999997</v>
      </c>
      <c r="AD40" s="56">
        <f t="shared" si="129"/>
        <v>552.50339999999994</v>
      </c>
      <c r="AE40" s="36">
        <f t="shared" si="130"/>
        <v>20842.503400000001</v>
      </c>
      <c r="AF40" s="37">
        <f t="shared" si="131"/>
        <v>3439.5005999999998</v>
      </c>
      <c r="AG40" s="18"/>
      <c r="AH40" s="56"/>
      <c r="AI40" s="56"/>
      <c r="AJ40" s="56"/>
      <c r="AK40" s="56"/>
      <c r="AL40" s="36"/>
      <c r="AM40" s="58"/>
      <c r="AN40" s="18"/>
      <c r="AO40" s="56"/>
      <c r="AP40" s="56"/>
      <c r="AQ40" s="56"/>
      <c r="AR40" s="56"/>
      <c r="AS40" s="36"/>
      <c r="AT40" s="58"/>
      <c r="AU40" s="18"/>
      <c r="AV40" s="35">
        <v>0.08</v>
      </c>
      <c r="AW40" s="56">
        <f t="shared" si="132"/>
        <v>1485.3333333333335</v>
      </c>
      <c r="AX40" s="35">
        <f t="shared" si="133"/>
        <v>0.15</v>
      </c>
      <c r="AY40" s="56">
        <f t="shared" si="134"/>
        <v>2785</v>
      </c>
      <c r="AZ40" s="35">
        <v>0.12</v>
      </c>
      <c r="BA40" s="56">
        <f t="shared" si="135"/>
        <v>2228</v>
      </c>
      <c r="BB40" s="38">
        <f t="shared" si="136"/>
        <v>0.11000000000000003</v>
      </c>
      <c r="BC40" s="57">
        <f t="shared" si="137"/>
        <v>2042.3333333333339</v>
      </c>
      <c r="BD40" s="56">
        <f t="shared" si="138"/>
        <v>29.791299999999996</v>
      </c>
      <c r="BE40" s="57">
        <f t="shared" si="139"/>
        <v>2072.1246333333338</v>
      </c>
      <c r="BF40" s="56">
        <f t="shared" si="140"/>
        <v>59.583699999999986</v>
      </c>
      <c r="BG40" s="57">
        <f t="shared" si="141"/>
        <v>2101.9170333333341</v>
      </c>
      <c r="BH40" s="56"/>
      <c r="BI40" s="27"/>
      <c r="BJ40" s="56"/>
      <c r="BK40" s="27"/>
      <c r="BL40" s="19"/>
    </row>
    <row r="41" spans="1:64" s="20" customFormat="1" ht="25" customHeight="1">
      <c r="A41" s="20" t="str">
        <f>_xlfn.XLOOKUP(G41,'[1]Hyundai Comms PL 0725'!$A:$A,'[1]Hyundai Comms PL 0725'!$B:$B)</f>
        <v>HYI210PRM5HPTM  5</v>
      </c>
      <c r="B41" s="20">
        <f t="shared" si="113"/>
        <v>4</v>
      </c>
      <c r="C41" s="20" t="str">
        <f t="shared" si="114"/>
        <v>i20 [MY25]</v>
      </c>
      <c r="D41" s="33" t="str">
        <f t="shared" si="115"/>
        <v>i20 [MY25] 4</v>
      </c>
      <c r="E41" s="33" t="str">
        <f t="shared" si="116"/>
        <v>i20 [MY25] 4 - PREMIUM 1.0T 100PS 6MT 2TR MY25</v>
      </c>
      <c r="F41" s="33" t="str">
        <f>_xlfn.XLOOKUP(G41,'Wholesale Price List'!B:B,'Wholesale Price List'!C:C)</f>
        <v>HYI210PRM5HPTM  5</v>
      </c>
      <c r="G41" s="33" t="s">
        <v>84</v>
      </c>
      <c r="H41" s="34" t="str">
        <f>VLOOKUP($G41,'Wholesale Price List'!$B:$Z,4,FALSE)</f>
        <v>PREMIUM 1.0T 100PS 6MT 2TR MY25</v>
      </c>
      <c r="I41" s="56">
        <f>VLOOKUP($G41,'Wholesale Price List'!$B:$V,9,FALSE)</f>
        <v>18983.333333333336</v>
      </c>
      <c r="J41" s="35">
        <v>0.15</v>
      </c>
      <c r="K41" s="137">
        <v>110</v>
      </c>
      <c r="L41" s="56">
        <f t="shared" si="117"/>
        <v>2737.5000000000005</v>
      </c>
      <c r="M41" s="56">
        <f t="shared" si="118"/>
        <v>16245.833333333336</v>
      </c>
      <c r="N41" s="56">
        <f t="shared" si="119"/>
        <v>3249.1666666666674</v>
      </c>
      <c r="O41" s="65">
        <v>780</v>
      </c>
      <c r="P41" s="56">
        <f>VLOOKUP($G41,'Wholesale Price List'!$B:$W,22,FALSE)</f>
        <v>440</v>
      </c>
      <c r="Q41" s="36">
        <f t="shared" si="120"/>
        <v>20715.000000000004</v>
      </c>
      <c r="R41" s="37">
        <f t="shared" si="121"/>
        <v>3285.0000000000005</v>
      </c>
      <c r="S41" s="18"/>
      <c r="T41" s="65">
        <v>270.83</v>
      </c>
      <c r="U41" s="56">
        <f t="shared" si="122"/>
        <v>40.624499999999998</v>
      </c>
      <c r="V41" s="56">
        <f t="shared" si="123"/>
        <v>230.20549999999997</v>
      </c>
      <c r="W41" s="56">
        <f t="shared" si="124"/>
        <v>276.24659999999994</v>
      </c>
      <c r="X41" s="36">
        <f t="shared" si="125"/>
        <v>20991.246600000002</v>
      </c>
      <c r="Y41" s="37">
        <f t="shared" si="126"/>
        <v>3465.7494000000002</v>
      </c>
      <c r="Z41" s="18"/>
      <c r="AA41" s="65">
        <v>541.66999999999996</v>
      </c>
      <c r="AB41" s="56">
        <f t="shared" si="127"/>
        <v>81.250499999999988</v>
      </c>
      <c r="AC41" s="56">
        <f t="shared" si="128"/>
        <v>460.41949999999997</v>
      </c>
      <c r="AD41" s="56">
        <f t="shared" si="129"/>
        <v>552.50339999999994</v>
      </c>
      <c r="AE41" s="36">
        <f t="shared" si="130"/>
        <v>21267.503400000005</v>
      </c>
      <c r="AF41" s="37">
        <f t="shared" si="131"/>
        <v>3514.5006000000008</v>
      </c>
      <c r="AG41" s="18"/>
      <c r="AH41" s="56"/>
      <c r="AI41" s="56"/>
      <c r="AJ41" s="56"/>
      <c r="AK41" s="56"/>
      <c r="AL41" s="36"/>
      <c r="AM41" s="58"/>
      <c r="AN41" s="18"/>
      <c r="AO41" s="56"/>
      <c r="AP41" s="56"/>
      <c r="AQ41" s="56"/>
      <c r="AR41" s="56"/>
      <c r="AS41" s="36"/>
      <c r="AT41" s="58"/>
      <c r="AU41" s="18"/>
      <c r="AV41" s="35">
        <v>0.08</v>
      </c>
      <c r="AW41" s="56">
        <f t="shared" si="132"/>
        <v>1518.666666666667</v>
      </c>
      <c r="AX41" s="35">
        <f t="shared" si="133"/>
        <v>0.15</v>
      </c>
      <c r="AY41" s="56">
        <f t="shared" si="134"/>
        <v>2847.5000000000005</v>
      </c>
      <c r="AZ41" s="35">
        <v>0.12</v>
      </c>
      <c r="BA41" s="56">
        <f t="shared" si="135"/>
        <v>2278</v>
      </c>
      <c r="BB41" s="38">
        <f t="shared" si="136"/>
        <v>0.11000000000000006</v>
      </c>
      <c r="BC41" s="57">
        <f t="shared" si="137"/>
        <v>2088.1666666666679</v>
      </c>
      <c r="BD41" s="56">
        <f t="shared" si="138"/>
        <v>29.791299999999996</v>
      </c>
      <c r="BE41" s="57">
        <f t="shared" si="139"/>
        <v>2117.9579666666677</v>
      </c>
      <c r="BF41" s="56">
        <f t="shared" si="140"/>
        <v>59.583699999999986</v>
      </c>
      <c r="BG41" s="57">
        <f t="shared" si="141"/>
        <v>2147.750366666668</v>
      </c>
      <c r="BH41" s="56"/>
      <c r="BI41" s="27"/>
      <c r="BJ41" s="56"/>
      <c r="BK41" s="27"/>
      <c r="BL41" s="19"/>
    </row>
    <row r="42" spans="1:64" s="20" customFormat="1" ht="25" customHeight="1">
      <c r="A42" s="20" t="str">
        <f>_xlfn.XLOOKUP(G42,'[1]Hyundai Comms PL 0725'!$A:$A,'[1]Hyundai Comms PL 0725'!$B:$B)</f>
        <v>HYI210PRM5HPTA  5</v>
      </c>
      <c r="B42" s="20">
        <f t="shared" si="113"/>
        <v>5</v>
      </c>
      <c r="C42" s="20" t="str">
        <f t="shared" si="114"/>
        <v>i20 [MY25]</v>
      </c>
      <c r="D42" s="33" t="str">
        <f t="shared" si="115"/>
        <v>i20 [MY25] 5</v>
      </c>
      <c r="E42" s="33" t="str">
        <f t="shared" si="116"/>
        <v>i20 [MY25] 5 - PREMIUM 1.0T 100PS 7DCTMY25</v>
      </c>
      <c r="F42" s="33" t="str">
        <f>_xlfn.XLOOKUP(G42,'Wholesale Price List'!B:B,'Wholesale Price List'!C:C)</f>
        <v>HYI210PRM5HPTA  5</v>
      </c>
      <c r="G42" s="33" t="s">
        <v>85</v>
      </c>
      <c r="H42" s="34" t="str">
        <f>VLOOKUP($G42,'Wholesale Price List'!$B:$Z,4,FALSE)</f>
        <v>PREMIUM 1.0T 100PS 7DCTMY25</v>
      </c>
      <c r="I42" s="56">
        <f>VLOOKUP($G42,'Wholesale Price List'!$B:$V,9,FALSE)</f>
        <v>19608.333333333336</v>
      </c>
      <c r="J42" s="35">
        <v>0.15</v>
      </c>
      <c r="K42" s="137">
        <v>110</v>
      </c>
      <c r="L42" s="56">
        <f t="shared" si="117"/>
        <v>2831.2500000000005</v>
      </c>
      <c r="M42" s="56">
        <f t="shared" si="118"/>
        <v>16777.083333333336</v>
      </c>
      <c r="N42" s="56">
        <f t="shared" si="119"/>
        <v>3355.4166666666674</v>
      </c>
      <c r="O42" s="65">
        <v>780</v>
      </c>
      <c r="P42" s="56">
        <f>VLOOKUP($G42,'Wholesale Price List'!$B:$W,22,FALSE)</f>
        <v>440</v>
      </c>
      <c r="Q42" s="36">
        <f t="shared" si="120"/>
        <v>21352.500000000004</v>
      </c>
      <c r="R42" s="37">
        <f t="shared" si="121"/>
        <v>3397.5000000000005</v>
      </c>
      <c r="S42" s="18"/>
      <c r="T42" s="65">
        <v>270.83</v>
      </c>
      <c r="U42" s="56">
        <f t="shared" si="122"/>
        <v>40.624499999999998</v>
      </c>
      <c r="V42" s="56">
        <f t="shared" si="123"/>
        <v>230.20549999999997</v>
      </c>
      <c r="W42" s="56">
        <f t="shared" si="124"/>
        <v>276.24659999999994</v>
      </c>
      <c r="X42" s="36">
        <f t="shared" si="125"/>
        <v>21628.746600000002</v>
      </c>
      <c r="Y42" s="37">
        <f t="shared" si="126"/>
        <v>3578.2494000000002</v>
      </c>
      <c r="Z42" s="18"/>
      <c r="AA42" s="65">
        <v>541.66999999999996</v>
      </c>
      <c r="AB42" s="56">
        <f t="shared" si="127"/>
        <v>81.250499999999988</v>
      </c>
      <c r="AC42" s="56">
        <f t="shared" si="128"/>
        <v>460.41949999999997</v>
      </c>
      <c r="AD42" s="56">
        <f t="shared" si="129"/>
        <v>552.50339999999994</v>
      </c>
      <c r="AE42" s="36">
        <f t="shared" si="130"/>
        <v>21905.003400000005</v>
      </c>
      <c r="AF42" s="37">
        <f t="shared" si="131"/>
        <v>3627.0006000000008</v>
      </c>
      <c r="AG42" s="18"/>
      <c r="AH42" s="56"/>
      <c r="AI42" s="56"/>
      <c r="AJ42" s="56"/>
      <c r="AK42" s="56"/>
      <c r="AL42" s="36"/>
      <c r="AM42" s="58"/>
      <c r="AN42" s="18"/>
      <c r="AO42" s="56"/>
      <c r="AP42" s="56"/>
      <c r="AQ42" s="56"/>
      <c r="AR42" s="56"/>
      <c r="AS42" s="36"/>
      <c r="AT42" s="58"/>
      <c r="AU42" s="18"/>
      <c r="AV42" s="35">
        <v>0.08</v>
      </c>
      <c r="AW42" s="56">
        <f t="shared" si="132"/>
        <v>1568.666666666667</v>
      </c>
      <c r="AX42" s="35">
        <f t="shared" si="133"/>
        <v>0.15</v>
      </c>
      <c r="AY42" s="56">
        <f t="shared" si="134"/>
        <v>2941.2500000000005</v>
      </c>
      <c r="AZ42" s="35">
        <v>0.12</v>
      </c>
      <c r="BA42" s="56">
        <f t="shared" si="135"/>
        <v>2353</v>
      </c>
      <c r="BB42" s="38">
        <f t="shared" si="136"/>
        <v>0.11000000000000004</v>
      </c>
      <c r="BC42" s="57">
        <f t="shared" si="137"/>
        <v>2156.9166666666679</v>
      </c>
      <c r="BD42" s="56">
        <f t="shared" si="138"/>
        <v>29.791299999999996</v>
      </c>
      <c r="BE42" s="57">
        <f t="shared" si="139"/>
        <v>2186.7079666666677</v>
      </c>
      <c r="BF42" s="56">
        <f t="shared" si="140"/>
        <v>59.583699999999986</v>
      </c>
      <c r="BG42" s="57">
        <f t="shared" si="141"/>
        <v>2216.500366666668</v>
      </c>
      <c r="BH42" s="56"/>
      <c r="BI42" s="27"/>
      <c r="BJ42" s="56"/>
      <c r="BK42" s="27"/>
      <c r="BL42" s="19"/>
    </row>
    <row r="43" spans="1:64" s="20" customFormat="1" ht="25" customHeight="1">
      <c r="A43" s="20" t="str">
        <f>_xlfn.XLOOKUP(G43,'[1]Hyundai Comms PL 0725'!$A:$A,'[1]Hyundai Comms PL 0725'!$B:$B)</f>
        <v>HYI210PRM5HPTA  5</v>
      </c>
      <c r="B43" s="20">
        <f t="shared" si="113"/>
        <v>6</v>
      </c>
      <c r="C43" s="20" t="str">
        <f t="shared" si="114"/>
        <v>i20 [MY25]</v>
      </c>
      <c r="D43" s="33" t="str">
        <f t="shared" si="115"/>
        <v>i20 [MY25] 6</v>
      </c>
      <c r="E43" s="33" t="str">
        <f t="shared" si="116"/>
        <v>i20 [MY25] 6 - PREMIUM 1.0T 100PS 7DCT 2TR MY25</v>
      </c>
      <c r="F43" s="33" t="str">
        <f>_xlfn.XLOOKUP(G43,'Wholesale Price List'!B:B,'Wholesale Price List'!C:C)</f>
        <v>HYI210PRM5HPTA  5</v>
      </c>
      <c r="G43" s="33" t="s">
        <v>86</v>
      </c>
      <c r="H43" s="34" t="str">
        <f>VLOOKUP($G43,'Wholesale Price List'!$B:$Z,4,FALSE)</f>
        <v>PREMIUM 1.0T 100PS 7DCT 2TR MY25</v>
      </c>
      <c r="I43" s="56">
        <f>VLOOKUP($G43,'Wholesale Price List'!$B:$V,9,FALSE)</f>
        <v>20025</v>
      </c>
      <c r="J43" s="35">
        <v>0.15</v>
      </c>
      <c r="K43" s="137">
        <v>110</v>
      </c>
      <c r="L43" s="56">
        <f t="shared" si="117"/>
        <v>2893.75</v>
      </c>
      <c r="M43" s="56">
        <f t="shared" si="118"/>
        <v>17131.25</v>
      </c>
      <c r="N43" s="56">
        <f t="shared" si="119"/>
        <v>3426.25</v>
      </c>
      <c r="O43" s="65">
        <v>780</v>
      </c>
      <c r="P43" s="56">
        <f>VLOOKUP($G43,'Wholesale Price List'!$B:$W,22,FALSE)</f>
        <v>440</v>
      </c>
      <c r="Q43" s="36">
        <f t="shared" si="120"/>
        <v>21777.5</v>
      </c>
      <c r="R43" s="37">
        <f t="shared" si="121"/>
        <v>3472.5</v>
      </c>
      <c r="S43" s="18"/>
      <c r="T43" s="65">
        <v>270.83</v>
      </c>
      <c r="U43" s="56">
        <f t="shared" si="122"/>
        <v>40.624499999999998</v>
      </c>
      <c r="V43" s="56">
        <f t="shared" si="123"/>
        <v>230.20549999999997</v>
      </c>
      <c r="W43" s="56">
        <f t="shared" si="124"/>
        <v>276.24659999999994</v>
      </c>
      <c r="X43" s="36">
        <f t="shared" si="125"/>
        <v>22053.746599999999</v>
      </c>
      <c r="Y43" s="37">
        <f t="shared" si="126"/>
        <v>3653.2493999999997</v>
      </c>
      <c r="Z43" s="18"/>
      <c r="AA43" s="65">
        <v>541.66999999999996</v>
      </c>
      <c r="AB43" s="56">
        <f t="shared" si="127"/>
        <v>81.250499999999988</v>
      </c>
      <c r="AC43" s="56">
        <f t="shared" si="128"/>
        <v>460.41949999999997</v>
      </c>
      <c r="AD43" s="56">
        <f t="shared" si="129"/>
        <v>552.50339999999994</v>
      </c>
      <c r="AE43" s="36">
        <f t="shared" si="130"/>
        <v>22330.003400000001</v>
      </c>
      <c r="AF43" s="37">
        <f t="shared" si="131"/>
        <v>3702.0005999999998</v>
      </c>
      <c r="AG43" s="18"/>
      <c r="AH43" s="56"/>
      <c r="AI43" s="56"/>
      <c r="AJ43" s="56"/>
      <c r="AK43" s="56"/>
      <c r="AL43" s="36"/>
      <c r="AM43" s="58"/>
      <c r="AN43" s="18"/>
      <c r="AO43" s="56"/>
      <c r="AP43" s="56"/>
      <c r="AQ43" s="56"/>
      <c r="AR43" s="56"/>
      <c r="AS43" s="36"/>
      <c r="AT43" s="58"/>
      <c r="AU43" s="18"/>
      <c r="AV43" s="35">
        <v>0.08</v>
      </c>
      <c r="AW43" s="56">
        <f t="shared" si="132"/>
        <v>1602</v>
      </c>
      <c r="AX43" s="35">
        <f t="shared" si="133"/>
        <v>0.15</v>
      </c>
      <c r="AY43" s="56">
        <f t="shared" si="134"/>
        <v>3003.75</v>
      </c>
      <c r="AZ43" s="35">
        <v>0.12</v>
      </c>
      <c r="BA43" s="56">
        <f t="shared" si="135"/>
        <v>2403</v>
      </c>
      <c r="BB43" s="38">
        <f t="shared" si="136"/>
        <v>0.11</v>
      </c>
      <c r="BC43" s="57">
        <f t="shared" si="137"/>
        <v>2202.75</v>
      </c>
      <c r="BD43" s="56">
        <f t="shared" si="138"/>
        <v>29.791299999999996</v>
      </c>
      <c r="BE43" s="57">
        <f t="shared" si="139"/>
        <v>2232.5412999999999</v>
      </c>
      <c r="BF43" s="56">
        <f t="shared" si="140"/>
        <v>59.583699999999986</v>
      </c>
      <c r="BG43" s="57">
        <f t="shared" si="141"/>
        <v>2262.3337000000001</v>
      </c>
      <c r="BH43" s="56"/>
      <c r="BI43" s="27"/>
      <c r="BJ43" s="56"/>
      <c r="BK43" s="27"/>
      <c r="BL43" s="19"/>
    </row>
    <row r="44" spans="1:64" s="20" customFormat="1" ht="25" customHeight="1">
      <c r="A44" s="20" t="str">
        <f>_xlfn.XLOOKUP(G44,'[1]Hyundai Comms PL 0725'!$A:$A,'[1]Hyundai Comms PL 0725'!$B:$B)</f>
        <v>HYI210PRM5HPTA  5</v>
      </c>
      <c r="B44" s="20">
        <f t="shared" si="113"/>
        <v>7</v>
      </c>
      <c r="C44" s="20" t="str">
        <f t="shared" si="114"/>
        <v>i20 [MY25]</v>
      </c>
      <c r="D44" s="33" t="str">
        <f t="shared" si="115"/>
        <v>i20 [MY25] 7</v>
      </c>
      <c r="E44" s="33" t="str">
        <f t="shared" si="116"/>
        <v>i20 [MY25] 7 - PREMIUM 1.0T 100PS 7DCT 2TR &amp; Driver Assistance Pack MY25</v>
      </c>
      <c r="F44" s="33" t="str">
        <f>_xlfn.XLOOKUP(G44,'Wholesale Price List'!B:B,'Wholesale Price List'!C:C)</f>
        <v>HYI210PRM5HPTA  5</v>
      </c>
      <c r="G44" s="33" t="s">
        <v>87</v>
      </c>
      <c r="H44" s="34" t="str">
        <f>VLOOKUP($G44,'Wholesale Price List'!$B:$Z,4,FALSE)</f>
        <v>PREMIUM 1.0T 100PS 7DCT 2TR &amp; Driver Assistance Pack MY25</v>
      </c>
      <c r="I44" s="56">
        <f>VLOOKUP($G44,'Wholesale Price List'!$B:$V,9,FALSE)</f>
        <v>20691.666666666668</v>
      </c>
      <c r="J44" s="35">
        <v>0.15</v>
      </c>
      <c r="K44" s="137">
        <v>110</v>
      </c>
      <c r="L44" s="56">
        <f t="shared" si="117"/>
        <v>2993.75</v>
      </c>
      <c r="M44" s="56">
        <f t="shared" si="118"/>
        <v>17697.916666666668</v>
      </c>
      <c r="N44" s="56">
        <f t="shared" si="119"/>
        <v>3539.5833333333339</v>
      </c>
      <c r="O44" s="65">
        <v>780</v>
      </c>
      <c r="P44" s="56">
        <f>VLOOKUP($G44,'Wholesale Price List'!$B:$W,22,FALSE)</f>
        <v>440</v>
      </c>
      <c r="Q44" s="36">
        <f t="shared" si="120"/>
        <v>22457.5</v>
      </c>
      <c r="R44" s="37">
        <f t="shared" si="121"/>
        <v>3592.5</v>
      </c>
      <c r="S44" s="18"/>
      <c r="T44" s="65">
        <v>270.83</v>
      </c>
      <c r="U44" s="56">
        <f t="shared" si="122"/>
        <v>40.624499999999998</v>
      </c>
      <c r="V44" s="56">
        <f t="shared" si="123"/>
        <v>230.20549999999997</v>
      </c>
      <c r="W44" s="56">
        <f t="shared" si="124"/>
        <v>276.24659999999994</v>
      </c>
      <c r="X44" s="36">
        <f t="shared" si="125"/>
        <v>22733.746599999999</v>
      </c>
      <c r="Y44" s="37">
        <f t="shared" si="126"/>
        <v>3773.2493999999997</v>
      </c>
      <c r="Z44" s="18"/>
      <c r="AA44" s="65">
        <v>541.66999999999996</v>
      </c>
      <c r="AB44" s="56">
        <f t="shared" si="127"/>
        <v>81.250499999999988</v>
      </c>
      <c r="AC44" s="56">
        <f t="shared" si="128"/>
        <v>460.41949999999997</v>
      </c>
      <c r="AD44" s="56">
        <f t="shared" si="129"/>
        <v>552.50339999999994</v>
      </c>
      <c r="AE44" s="36">
        <f t="shared" si="130"/>
        <v>23010.003400000001</v>
      </c>
      <c r="AF44" s="37">
        <f t="shared" si="131"/>
        <v>3822.0005999999998</v>
      </c>
      <c r="AG44" s="18"/>
      <c r="AH44" s="56"/>
      <c r="AI44" s="56"/>
      <c r="AJ44" s="56"/>
      <c r="AK44" s="56"/>
      <c r="AL44" s="36"/>
      <c r="AM44" s="58"/>
      <c r="AN44" s="18"/>
      <c r="AO44" s="56"/>
      <c r="AP44" s="56"/>
      <c r="AQ44" s="56"/>
      <c r="AR44" s="56"/>
      <c r="AS44" s="36"/>
      <c r="AT44" s="58"/>
      <c r="AU44" s="18"/>
      <c r="AV44" s="35">
        <v>0.08</v>
      </c>
      <c r="AW44" s="56">
        <f t="shared" si="132"/>
        <v>1655.3333333333335</v>
      </c>
      <c r="AX44" s="35">
        <f t="shared" si="133"/>
        <v>0.15</v>
      </c>
      <c r="AY44" s="56">
        <f t="shared" si="134"/>
        <v>3103.75</v>
      </c>
      <c r="AZ44" s="35">
        <v>0.12</v>
      </c>
      <c r="BA44" s="56">
        <f t="shared" si="135"/>
        <v>2483</v>
      </c>
      <c r="BB44" s="38">
        <f t="shared" si="136"/>
        <v>0.11000000000000003</v>
      </c>
      <c r="BC44" s="57">
        <f t="shared" si="137"/>
        <v>2276.0833333333339</v>
      </c>
      <c r="BD44" s="56">
        <f t="shared" si="138"/>
        <v>29.791299999999996</v>
      </c>
      <c r="BE44" s="57">
        <f t="shared" si="139"/>
        <v>2305.8746333333338</v>
      </c>
      <c r="BF44" s="56">
        <f t="shared" si="140"/>
        <v>59.583699999999986</v>
      </c>
      <c r="BG44" s="57">
        <f t="shared" si="141"/>
        <v>2335.6670333333341</v>
      </c>
      <c r="BH44" s="56"/>
      <c r="BI44" s="27"/>
      <c r="BJ44" s="56"/>
      <c r="BK44" s="27"/>
      <c r="BL44" s="19"/>
    </row>
    <row r="45" spans="1:64" s="20" customFormat="1" ht="25" customHeight="1">
      <c r="A45" s="20" t="str">
        <f>_xlfn.XLOOKUP(G45,'[1]Hyundai Comms PL 0725'!$A:$A,'[1]Hyundai Comms PL 0725'!$B:$B)</f>
        <v>HYI210PRM5HPTA  5</v>
      </c>
      <c r="B45" s="20">
        <f t="shared" si="113"/>
        <v>8</v>
      </c>
      <c r="C45" s="20" t="str">
        <f t="shared" si="114"/>
        <v>i20 [MY25]</v>
      </c>
      <c r="D45" s="33" t="str">
        <f t="shared" si="115"/>
        <v>i20 [MY25] 8</v>
      </c>
      <c r="E45" s="33" t="str">
        <f t="shared" si="116"/>
        <v>i20 [MY25] 8 - PREMIUM 1.0T 100PS 7DCT Driver Assistance Pack MY25</v>
      </c>
      <c r="F45" s="33" t="str">
        <f>_xlfn.XLOOKUP(G45,'Wholesale Price List'!B:B,'Wholesale Price List'!C:C)</f>
        <v>HYI210PRM5HPTA  5</v>
      </c>
      <c r="G45" s="33" t="s">
        <v>88</v>
      </c>
      <c r="H45" s="34" t="str">
        <f>VLOOKUP($G45,'Wholesale Price List'!$B:$Z,4,FALSE)</f>
        <v>PREMIUM 1.0T 100PS 7DCT Driver Assistance Pack MY25</v>
      </c>
      <c r="I45" s="56">
        <f>VLOOKUP($G45,'Wholesale Price List'!$B:$V,9,FALSE)</f>
        <v>20275</v>
      </c>
      <c r="J45" s="35">
        <v>0.15</v>
      </c>
      <c r="K45" s="137">
        <v>110</v>
      </c>
      <c r="L45" s="56">
        <f t="shared" si="117"/>
        <v>2931.25</v>
      </c>
      <c r="M45" s="56">
        <f t="shared" si="118"/>
        <v>17343.75</v>
      </c>
      <c r="N45" s="56">
        <f t="shared" si="119"/>
        <v>3468.75</v>
      </c>
      <c r="O45" s="65">
        <v>780</v>
      </c>
      <c r="P45" s="56">
        <f>VLOOKUP($G45,'Wholesale Price List'!$B:$W,22,FALSE)</f>
        <v>440</v>
      </c>
      <c r="Q45" s="36">
        <f t="shared" si="120"/>
        <v>22032.5</v>
      </c>
      <c r="R45" s="37">
        <f t="shared" si="121"/>
        <v>3517.5</v>
      </c>
      <c r="S45" s="18"/>
      <c r="T45" s="65">
        <v>270.83</v>
      </c>
      <c r="U45" s="56">
        <f t="shared" si="122"/>
        <v>40.624499999999998</v>
      </c>
      <c r="V45" s="56">
        <f t="shared" si="123"/>
        <v>230.20549999999997</v>
      </c>
      <c r="W45" s="56">
        <f t="shared" si="124"/>
        <v>276.24659999999994</v>
      </c>
      <c r="X45" s="36">
        <f t="shared" si="125"/>
        <v>22308.746599999999</v>
      </c>
      <c r="Y45" s="37">
        <f t="shared" si="126"/>
        <v>3698.2493999999997</v>
      </c>
      <c r="Z45" s="18"/>
      <c r="AA45" s="65">
        <v>541.66999999999996</v>
      </c>
      <c r="AB45" s="56">
        <f t="shared" si="127"/>
        <v>81.250499999999988</v>
      </c>
      <c r="AC45" s="56">
        <f t="shared" si="128"/>
        <v>460.41949999999997</v>
      </c>
      <c r="AD45" s="56">
        <f t="shared" si="129"/>
        <v>552.50339999999994</v>
      </c>
      <c r="AE45" s="36">
        <f t="shared" si="130"/>
        <v>22585.003400000001</v>
      </c>
      <c r="AF45" s="37">
        <f t="shared" si="131"/>
        <v>3747.0005999999998</v>
      </c>
      <c r="AG45" s="18"/>
      <c r="AH45" s="56"/>
      <c r="AI45" s="56"/>
      <c r="AJ45" s="56"/>
      <c r="AK45" s="56"/>
      <c r="AL45" s="36"/>
      <c r="AM45" s="58"/>
      <c r="AN45" s="18"/>
      <c r="AO45" s="56"/>
      <c r="AP45" s="56"/>
      <c r="AQ45" s="56"/>
      <c r="AR45" s="56"/>
      <c r="AS45" s="36"/>
      <c r="AT45" s="58"/>
      <c r="AU45" s="18"/>
      <c r="AV45" s="35">
        <v>0.08</v>
      </c>
      <c r="AW45" s="56">
        <f t="shared" si="132"/>
        <v>1622</v>
      </c>
      <c r="AX45" s="35">
        <f t="shared" si="133"/>
        <v>0.15</v>
      </c>
      <c r="AY45" s="56">
        <f t="shared" si="134"/>
        <v>3041.25</v>
      </c>
      <c r="AZ45" s="35">
        <v>0.12</v>
      </c>
      <c r="BA45" s="56">
        <f t="shared" si="135"/>
        <v>2433</v>
      </c>
      <c r="BB45" s="38">
        <f t="shared" si="136"/>
        <v>0.11</v>
      </c>
      <c r="BC45" s="57">
        <f t="shared" si="137"/>
        <v>2230.25</v>
      </c>
      <c r="BD45" s="56">
        <f t="shared" si="138"/>
        <v>29.791299999999996</v>
      </c>
      <c r="BE45" s="57">
        <f t="shared" si="139"/>
        <v>2260.0412999999999</v>
      </c>
      <c r="BF45" s="56">
        <f t="shared" si="140"/>
        <v>59.583699999999986</v>
      </c>
      <c r="BG45" s="57">
        <f t="shared" si="141"/>
        <v>2289.8337000000001</v>
      </c>
      <c r="BH45" s="56"/>
      <c r="BI45" s="27"/>
      <c r="BJ45" s="56"/>
      <c r="BK45" s="27"/>
      <c r="BL45" s="19"/>
    </row>
    <row r="46" spans="1:64" s="20" customFormat="1" ht="25" customHeight="1">
      <c r="A46" s="20" t="str">
        <f>_xlfn.XLOOKUP(G46,'[1]Hyundai Comms PL 0725'!$A:$A,'[1]Hyundai Comms PL 0725'!$B:$B)</f>
        <v>HYI210ULT5HPTM  5</v>
      </c>
      <c r="B46" s="20">
        <f t="shared" si="113"/>
        <v>9</v>
      </c>
      <c r="C46" s="20" t="str">
        <f t="shared" si="114"/>
        <v>i20 [MY25]</v>
      </c>
      <c r="D46" s="33" t="str">
        <f t="shared" si="115"/>
        <v>i20 [MY25] 9</v>
      </c>
      <c r="E46" s="33" t="str">
        <f t="shared" si="116"/>
        <v>i20 [MY25] 9 - ULTIMATE 1.0T 100PS 6MTMY25</v>
      </c>
      <c r="F46" s="33" t="str">
        <f>_xlfn.XLOOKUP(G46,'Wholesale Price List'!B:B,'Wholesale Price List'!C:C)</f>
        <v>HYI210ULT5HPTM  5</v>
      </c>
      <c r="G46" s="33" t="s">
        <v>89</v>
      </c>
      <c r="H46" s="34" t="str">
        <f>VLOOKUP($G46,'Wholesale Price List'!$B:$Z,4,FALSE)</f>
        <v>ULTIMATE 1.0T 100PS 6MTMY25</v>
      </c>
      <c r="I46" s="56">
        <f>VLOOKUP($G46,'Wholesale Price List'!$B:$V,9,FALSE)</f>
        <v>19816.666666666668</v>
      </c>
      <c r="J46" s="35">
        <v>0.15</v>
      </c>
      <c r="K46" s="137">
        <v>110</v>
      </c>
      <c r="L46" s="56">
        <f t="shared" si="117"/>
        <v>2862.5</v>
      </c>
      <c r="M46" s="56">
        <f t="shared" si="118"/>
        <v>16954.166666666668</v>
      </c>
      <c r="N46" s="56">
        <f t="shared" si="119"/>
        <v>3390.8333333333339</v>
      </c>
      <c r="O46" s="65">
        <v>780</v>
      </c>
      <c r="P46" s="56">
        <f>VLOOKUP($G46,'Wholesale Price List'!$B:$W,22,FALSE)</f>
        <v>440</v>
      </c>
      <c r="Q46" s="36">
        <f t="shared" si="120"/>
        <v>21565</v>
      </c>
      <c r="R46" s="37">
        <f t="shared" si="121"/>
        <v>3435</v>
      </c>
      <c r="S46" s="18"/>
      <c r="T46" s="65">
        <v>270.83</v>
      </c>
      <c r="U46" s="56">
        <f t="shared" si="122"/>
        <v>40.624499999999998</v>
      </c>
      <c r="V46" s="56">
        <f t="shared" si="123"/>
        <v>230.20549999999997</v>
      </c>
      <c r="W46" s="56">
        <f t="shared" si="124"/>
        <v>276.24659999999994</v>
      </c>
      <c r="X46" s="36">
        <f t="shared" si="125"/>
        <v>21841.246599999999</v>
      </c>
      <c r="Y46" s="37">
        <f t="shared" si="126"/>
        <v>3615.7493999999997</v>
      </c>
      <c r="Z46" s="18"/>
      <c r="AA46" s="65">
        <v>541.66999999999996</v>
      </c>
      <c r="AB46" s="56">
        <f t="shared" si="127"/>
        <v>81.250499999999988</v>
      </c>
      <c r="AC46" s="56">
        <f t="shared" si="128"/>
        <v>460.41949999999997</v>
      </c>
      <c r="AD46" s="56">
        <f t="shared" si="129"/>
        <v>552.50339999999994</v>
      </c>
      <c r="AE46" s="36">
        <f t="shared" si="130"/>
        <v>22117.503400000001</v>
      </c>
      <c r="AF46" s="37">
        <f t="shared" si="131"/>
        <v>3664.5005999999998</v>
      </c>
      <c r="AG46" s="18"/>
      <c r="AH46" s="56"/>
      <c r="AI46" s="56"/>
      <c r="AJ46" s="56"/>
      <c r="AK46" s="56"/>
      <c r="AL46" s="36"/>
      <c r="AM46" s="58"/>
      <c r="AN46" s="18"/>
      <c r="AO46" s="56"/>
      <c r="AP46" s="56"/>
      <c r="AQ46" s="56"/>
      <c r="AR46" s="56"/>
      <c r="AS46" s="36"/>
      <c r="AT46" s="58"/>
      <c r="AU46" s="18"/>
      <c r="AV46" s="35">
        <v>0.08</v>
      </c>
      <c r="AW46" s="56">
        <f t="shared" si="132"/>
        <v>1585.3333333333335</v>
      </c>
      <c r="AX46" s="35">
        <f t="shared" si="133"/>
        <v>0.15</v>
      </c>
      <c r="AY46" s="56">
        <f t="shared" si="134"/>
        <v>2972.5</v>
      </c>
      <c r="AZ46" s="35">
        <v>0.12</v>
      </c>
      <c r="BA46" s="56">
        <f t="shared" si="135"/>
        <v>2378</v>
      </c>
      <c r="BB46" s="38">
        <f t="shared" si="136"/>
        <v>0.11000000000000003</v>
      </c>
      <c r="BC46" s="57">
        <f t="shared" si="137"/>
        <v>2179.8333333333339</v>
      </c>
      <c r="BD46" s="56">
        <f t="shared" si="138"/>
        <v>29.791299999999996</v>
      </c>
      <c r="BE46" s="57">
        <f t="shared" si="139"/>
        <v>2209.6246333333338</v>
      </c>
      <c r="BF46" s="56">
        <f t="shared" si="140"/>
        <v>59.583699999999986</v>
      </c>
      <c r="BG46" s="57">
        <f t="shared" si="141"/>
        <v>2239.4170333333341</v>
      </c>
      <c r="BH46" s="56"/>
      <c r="BI46" s="27"/>
      <c r="BJ46" s="56"/>
      <c r="BK46" s="27"/>
      <c r="BL46" s="19"/>
    </row>
    <row r="47" spans="1:64" s="20" customFormat="1" ht="25" customHeight="1">
      <c r="A47" s="20" t="str">
        <f>_xlfn.XLOOKUP(G47,'[1]Hyundai Comms PL 0725'!$A:$A,'[1]Hyundai Comms PL 0725'!$B:$B)</f>
        <v>HYI210ULT5HPTA  5</v>
      </c>
      <c r="B47" s="20">
        <f t="shared" si="113"/>
        <v>10</v>
      </c>
      <c r="C47" s="20" t="str">
        <f t="shared" si="114"/>
        <v>i20 [MY25]</v>
      </c>
      <c r="D47" s="33" t="str">
        <f t="shared" si="115"/>
        <v>i20 [MY25] 10</v>
      </c>
      <c r="E47" s="33" t="str">
        <f t="shared" si="116"/>
        <v>i20 [MY25] 10 - ULTIMATE 1.0T 100PS 7DCT MY25</v>
      </c>
      <c r="F47" s="33" t="str">
        <f>_xlfn.XLOOKUP(G47,'Wholesale Price List'!B:B,'Wholesale Price List'!C:C)</f>
        <v>HYI210ULT5HPTA  5</v>
      </c>
      <c r="G47" s="33" t="s">
        <v>90</v>
      </c>
      <c r="H47" s="34" t="str">
        <f>VLOOKUP($G47,'Wholesale Price List'!$B:$Z,4,FALSE)</f>
        <v>ULTIMATE 1.0T 100PS 7DCT MY25</v>
      </c>
      <c r="I47" s="56">
        <f>VLOOKUP($G47,'Wholesale Price List'!$B:$V,9,FALSE)</f>
        <v>20858.333333333336</v>
      </c>
      <c r="J47" s="35">
        <v>0.15</v>
      </c>
      <c r="K47" s="137">
        <v>110</v>
      </c>
      <c r="L47" s="56">
        <f t="shared" si="117"/>
        <v>3018.7500000000005</v>
      </c>
      <c r="M47" s="56">
        <f t="shared" si="118"/>
        <v>17839.583333333336</v>
      </c>
      <c r="N47" s="56">
        <f t="shared" si="119"/>
        <v>3567.9166666666674</v>
      </c>
      <c r="O47" s="65">
        <v>780</v>
      </c>
      <c r="P47" s="56">
        <f>VLOOKUP($G47,'Wholesale Price List'!$B:$W,22,FALSE)</f>
        <v>440</v>
      </c>
      <c r="Q47" s="36">
        <f t="shared" si="120"/>
        <v>22627.500000000004</v>
      </c>
      <c r="R47" s="37">
        <f t="shared" si="121"/>
        <v>3622.5000000000005</v>
      </c>
      <c r="S47" s="18"/>
      <c r="T47" s="65">
        <v>270.83</v>
      </c>
      <c r="U47" s="56">
        <f t="shared" si="122"/>
        <v>40.624499999999998</v>
      </c>
      <c r="V47" s="56">
        <f t="shared" si="123"/>
        <v>230.20549999999997</v>
      </c>
      <c r="W47" s="56">
        <f t="shared" si="124"/>
        <v>276.24659999999994</v>
      </c>
      <c r="X47" s="36">
        <f t="shared" si="125"/>
        <v>22903.746600000002</v>
      </c>
      <c r="Y47" s="37">
        <f t="shared" si="126"/>
        <v>3803.2494000000002</v>
      </c>
      <c r="Z47" s="18"/>
      <c r="AA47" s="65">
        <v>541.66999999999996</v>
      </c>
      <c r="AB47" s="56">
        <f t="shared" si="127"/>
        <v>81.250499999999988</v>
      </c>
      <c r="AC47" s="56">
        <f t="shared" si="128"/>
        <v>460.41949999999997</v>
      </c>
      <c r="AD47" s="56">
        <f t="shared" si="129"/>
        <v>552.50339999999994</v>
      </c>
      <c r="AE47" s="36">
        <f t="shared" si="130"/>
        <v>23180.003400000005</v>
      </c>
      <c r="AF47" s="37">
        <f t="shared" si="131"/>
        <v>3852.0006000000003</v>
      </c>
      <c r="AG47" s="18"/>
      <c r="AH47" s="56"/>
      <c r="AI47" s="56"/>
      <c r="AJ47" s="56"/>
      <c r="AK47" s="56"/>
      <c r="AL47" s="36"/>
      <c r="AM47" s="58"/>
      <c r="AN47" s="18"/>
      <c r="AO47" s="56"/>
      <c r="AP47" s="56"/>
      <c r="AQ47" s="56"/>
      <c r="AR47" s="56"/>
      <c r="AS47" s="36"/>
      <c r="AT47" s="58"/>
      <c r="AU47" s="18"/>
      <c r="AV47" s="35">
        <v>0.08</v>
      </c>
      <c r="AW47" s="56">
        <f t="shared" si="132"/>
        <v>1668.666666666667</v>
      </c>
      <c r="AX47" s="35">
        <f t="shared" si="133"/>
        <v>0.15</v>
      </c>
      <c r="AY47" s="56">
        <f t="shared" si="134"/>
        <v>3128.7500000000005</v>
      </c>
      <c r="AZ47" s="35">
        <v>0.12</v>
      </c>
      <c r="BA47" s="56">
        <f t="shared" si="135"/>
        <v>2503</v>
      </c>
      <c r="BB47" s="38">
        <f t="shared" si="136"/>
        <v>0.11000000000000004</v>
      </c>
      <c r="BC47" s="57">
        <f t="shared" si="137"/>
        <v>2294.4166666666679</v>
      </c>
      <c r="BD47" s="56">
        <f t="shared" si="138"/>
        <v>29.791299999999996</v>
      </c>
      <c r="BE47" s="57">
        <f t="shared" si="139"/>
        <v>2324.2079666666677</v>
      </c>
      <c r="BF47" s="56">
        <f t="shared" si="140"/>
        <v>59.583699999999986</v>
      </c>
      <c r="BG47" s="57">
        <f t="shared" si="141"/>
        <v>2354.000366666668</v>
      </c>
      <c r="BH47" s="56"/>
      <c r="BI47" s="27"/>
      <c r="BJ47" s="56"/>
      <c r="BK47" s="27"/>
      <c r="BL47" s="19"/>
    </row>
    <row r="48" spans="1:64" s="20" customFormat="1" ht="25" customHeight="1">
      <c r="A48" s="20" t="str">
        <f>_xlfn.XLOOKUP(G48,'[1]Hyundai Comms PL 0725'!$A:$A,'[1]Hyundai Comms PL 0725'!$B:$B)</f>
        <v>HYI210ULT5HPTA  5</v>
      </c>
      <c r="B48" s="20">
        <f t="shared" si="113"/>
        <v>11</v>
      </c>
      <c r="C48" s="20" t="str">
        <f t="shared" si="114"/>
        <v>i20 [MY25]</v>
      </c>
      <c r="D48" s="33" t="str">
        <f t="shared" si="115"/>
        <v>i20 [MY25] 11</v>
      </c>
      <c r="E48" s="33" t="str">
        <f t="shared" si="116"/>
        <v>i20 [MY25] 11 - ULTIMATE 1.0T 100PS 7DCT Driver Assistance Pack MY25</v>
      </c>
      <c r="F48" s="33" t="str">
        <f>_xlfn.XLOOKUP(G48,'Wholesale Price List'!B:B,'Wholesale Price List'!C:C)</f>
        <v>HYI210ULT5HPTA  5</v>
      </c>
      <c r="G48" s="33" t="s">
        <v>91</v>
      </c>
      <c r="H48" s="34" t="str">
        <f>VLOOKUP($G48,'Wholesale Price List'!$B:$Z,4,FALSE)</f>
        <v>ULTIMATE 1.0T 100PS 7DCT Driver Assistance Pack MY25</v>
      </c>
      <c r="I48" s="56">
        <f>VLOOKUP($G48,'Wholesale Price List'!$B:$V,9,FALSE)</f>
        <v>21525</v>
      </c>
      <c r="J48" s="35">
        <v>0.15</v>
      </c>
      <c r="K48" s="137">
        <v>110</v>
      </c>
      <c r="L48" s="56">
        <f t="shared" si="117"/>
        <v>3118.75</v>
      </c>
      <c r="M48" s="56">
        <f t="shared" si="118"/>
        <v>18406.25</v>
      </c>
      <c r="N48" s="56">
        <f t="shared" si="119"/>
        <v>3681.25</v>
      </c>
      <c r="O48" s="65">
        <v>780</v>
      </c>
      <c r="P48" s="56">
        <f>VLOOKUP($G48,'Wholesale Price List'!$B:$W,22,FALSE)</f>
        <v>440</v>
      </c>
      <c r="Q48" s="36">
        <f t="shared" si="120"/>
        <v>23307.5</v>
      </c>
      <c r="R48" s="37">
        <f t="shared" si="121"/>
        <v>3742.5</v>
      </c>
      <c r="S48" s="18"/>
      <c r="T48" s="65">
        <v>270.83</v>
      </c>
      <c r="U48" s="56">
        <f t="shared" si="122"/>
        <v>40.624499999999998</v>
      </c>
      <c r="V48" s="56">
        <f t="shared" si="123"/>
        <v>230.20549999999997</v>
      </c>
      <c r="W48" s="56">
        <f t="shared" si="124"/>
        <v>276.24659999999994</v>
      </c>
      <c r="X48" s="36">
        <f t="shared" si="125"/>
        <v>23583.746599999999</v>
      </c>
      <c r="Y48" s="37">
        <f t="shared" si="126"/>
        <v>3923.2493999999997</v>
      </c>
      <c r="Z48" s="18"/>
      <c r="AA48" s="65">
        <v>541.66999999999996</v>
      </c>
      <c r="AB48" s="56">
        <f t="shared" si="127"/>
        <v>81.250499999999988</v>
      </c>
      <c r="AC48" s="56">
        <f t="shared" si="128"/>
        <v>460.41949999999997</v>
      </c>
      <c r="AD48" s="56">
        <f t="shared" si="129"/>
        <v>552.50339999999994</v>
      </c>
      <c r="AE48" s="36">
        <f t="shared" si="130"/>
        <v>23860.003400000001</v>
      </c>
      <c r="AF48" s="37">
        <f t="shared" si="131"/>
        <v>3972.0005999999998</v>
      </c>
      <c r="AG48" s="18"/>
      <c r="AH48" s="56"/>
      <c r="AI48" s="56"/>
      <c r="AJ48" s="56"/>
      <c r="AK48" s="56"/>
      <c r="AL48" s="36"/>
      <c r="AM48" s="58"/>
      <c r="AN48" s="18"/>
      <c r="AO48" s="56"/>
      <c r="AP48" s="56"/>
      <c r="AQ48" s="56"/>
      <c r="AR48" s="56"/>
      <c r="AS48" s="36"/>
      <c r="AT48" s="58"/>
      <c r="AU48" s="18"/>
      <c r="AV48" s="35">
        <v>0.08</v>
      </c>
      <c r="AW48" s="56">
        <f t="shared" si="132"/>
        <v>1722</v>
      </c>
      <c r="AX48" s="35">
        <f t="shared" si="133"/>
        <v>0.15</v>
      </c>
      <c r="AY48" s="56">
        <f t="shared" si="134"/>
        <v>3228.75</v>
      </c>
      <c r="AZ48" s="35">
        <v>0.12</v>
      </c>
      <c r="BA48" s="56">
        <f t="shared" si="135"/>
        <v>2583</v>
      </c>
      <c r="BB48" s="38">
        <f t="shared" si="136"/>
        <v>0.11</v>
      </c>
      <c r="BC48" s="57">
        <f t="shared" si="137"/>
        <v>2367.75</v>
      </c>
      <c r="BD48" s="56">
        <f t="shared" si="138"/>
        <v>29.791299999999996</v>
      </c>
      <c r="BE48" s="57">
        <f t="shared" si="139"/>
        <v>2397.5412999999999</v>
      </c>
      <c r="BF48" s="56">
        <f t="shared" si="140"/>
        <v>59.583699999999986</v>
      </c>
      <c r="BG48" s="57">
        <f t="shared" si="141"/>
        <v>2427.3337000000001</v>
      </c>
      <c r="BH48" s="56"/>
      <c r="BI48" s="27"/>
      <c r="BJ48" s="56"/>
      <c r="BK48" s="27"/>
      <c r="BL48" s="19"/>
    </row>
    <row r="49" spans="1:64" s="20" customFormat="1" ht="25" customHeight="1">
      <c r="A49" s="20" t="str">
        <f>_xlfn.XLOOKUP(G49,'[1]Hyundai Comms PL 0725'!$A:$A,'[1]Hyundai Comms PL 0725'!$B:$B)</f>
        <v>HYI210NLS5HPTM  5</v>
      </c>
      <c r="B49" s="20">
        <f t="shared" si="113"/>
        <v>12</v>
      </c>
      <c r="C49" s="20" t="str">
        <f t="shared" si="114"/>
        <v>i20 [MY25]</v>
      </c>
      <c r="D49" s="33" t="str">
        <f t="shared" si="115"/>
        <v>i20 [MY25] 12</v>
      </c>
      <c r="E49" s="33" t="str">
        <f t="shared" si="116"/>
        <v>i20 [MY25] 12 - i20 N LINE S 1.0T 100PS 6MTMY25</v>
      </c>
      <c r="F49" s="33" t="str">
        <f>_xlfn.XLOOKUP(G49,'Wholesale Price List'!B:B,'Wholesale Price List'!C:C)</f>
        <v>HYI210NLS5HPTM  5</v>
      </c>
      <c r="G49" s="33" t="s">
        <v>92</v>
      </c>
      <c r="H49" s="34" t="str">
        <f>VLOOKUP($G49,'Wholesale Price List'!$B:$Z,4,FALSE)</f>
        <v>i20 N LINE S 1.0T 100PS 6MTMY25</v>
      </c>
      <c r="I49" s="56">
        <f>VLOOKUP($G49,'Wholesale Price List'!$B:$V,9,FALSE)</f>
        <v>19816.666666666668</v>
      </c>
      <c r="J49" s="35">
        <v>0.15</v>
      </c>
      <c r="K49" s="137">
        <v>110</v>
      </c>
      <c r="L49" s="56">
        <f t="shared" si="117"/>
        <v>2862.5</v>
      </c>
      <c r="M49" s="56">
        <f t="shared" ref="M49:M57" si="142">I49-L49</f>
        <v>16954.166666666668</v>
      </c>
      <c r="N49" s="56">
        <f t="shared" ref="N49:N57" si="143">M49*20%</f>
        <v>3390.8333333333339</v>
      </c>
      <c r="O49" s="65">
        <v>780</v>
      </c>
      <c r="P49" s="56">
        <f>VLOOKUP($G49,'Wholesale Price List'!$B:$W,22,FALSE)</f>
        <v>440</v>
      </c>
      <c r="Q49" s="36">
        <f t="shared" si="120"/>
        <v>21565</v>
      </c>
      <c r="R49" s="37">
        <f t="shared" si="121"/>
        <v>3435</v>
      </c>
      <c r="S49" s="18"/>
      <c r="T49" s="65">
        <v>270.83</v>
      </c>
      <c r="U49" s="56">
        <f t="shared" si="122"/>
        <v>40.624499999999998</v>
      </c>
      <c r="V49" s="56">
        <f t="shared" ref="V49:V57" si="144">T49-U49</f>
        <v>230.20549999999997</v>
      </c>
      <c r="W49" s="56">
        <f t="shared" ref="W49:W57" si="145">V49*1.2</f>
        <v>276.24659999999994</v>
      </c>
      <c r="X49" s="36">
        <f t="shared" ref="X49:X57" si="146">Q49+((T49-U49)*1.2)</f>
        <v>21841.246599999999</v>
      </c>
      <c r="Y49" s="37">
        <f t="shared" si="126"/>
        <v>3615.7493999999997</v>
      </c>
      <c r="Z49" s="18"/>
      <c r="AA49" s="65">
        <v>541.66999999999996</v>
      </c>
      <c r="AB49" s="56">
        <f t="shared" si="127"/>
        <v>81.250499999999988</v>
      </c>
      <c r="AC49" s="56">
        <f t="shared" ref="AC49:AC57" si="147">AA49-AB49</f>
        <v>460.41949999999997</v>
      </c>
      <c r="AD49" s="56">
        <f t="shared" ref="AD49:AD57" si="148">AC49*1.2</f>
        <v>552.50339999999994</v>
      </c>
      <c r="AE49" s="36">
        <f t="shared" ref="AE49:AE57" si="149">Q49+AD49</f>
        <v>22117.503400000001</v>
      </c>
      <c r="AF49" s="37">
        <f t="shared" si="131"/>
        <v>3664.5005999999998</v>
      </c>
      <c r="AG49" s="18"/>
      <c r="AH49" s="56"/>
      <c r="AI49" s="56"/>
      <c r="AJ49" s="56"/>
      <c r="AK49" s="56"/>
      <c r="AL49" s="36"/>
      <c r="AM49" s="58"/>
      <c r="AN49" s="18"/>
      <c r="AO49" s="56"/>
      <c r="AP49" s="56"/>
      <c r="AQ49" s="56"/>
      <c r="AR49" s="56"/>
      <c r="AS49" s="36"/>
      <c r="AT49" s="58"/>
      <c r="AU49" s="18"/>
      <c r="AV49" s="35">
        <v>0.08</v>
      </c>
      <c r="AW49" s="56">
        <f t="shared" si="132"/>
        <v>1585.3333333333335</v>
      </c>
      <c r="AX49" s="35">
        <f t="shared" si="133"/>
        <v>0.15</v>
      </c>
      <c r="AY49" s="56">
        <f t="shared" si="134"/>
        <v>2972.5</v>
      </c>
      <c r="AZ49" s="35">
        <v>0.12</v>
      </c>
      <c r="BA49" s="56">
        <f t="shared" si="135"/>
        <v>2378</v>
      </c>
      <c r="BB49" s="38">
        <f t="shared" si="136"/>
        <v>0.11000000000000003</v>
      </c>
      <c r="BC49" s="57">
        <f t="shared" ref="BC49:BC57" si="150">(AY49+AW49)-BA49</f>
        <v>2179.8333333333339</v>
      </c>
      <c r="BD49" s="56">
        <f t="shared" ref="BD49:BD57" si="151">((AX49+AV49)-AZ49)*T49</f>
        <v>29.791299999999996</v>
      </c>
      <c r="BE49" s="57">
        <f t="shared" ref="BE49:BE57" si="152">BC49+BD49</f>
        <v>2209.6246333333338</v>
      </c>
      <c r="BF49" s="56">
        <f t="shared" ref="BF49:BF57" si="153">((AX49+AV49)-AZ49)*AA49</f>
        <v>59.583699999999986</v>
      </c>
      <c r="BG49" s="57">
        <f t="shared" ref="BG49:BG57" si="154">BC49+BF49</f>
        <v>2239.4170333333341</v>
      </c>
      <c r="BH49" s="56"/>
      <c r="BI49" s="27"/>
      <c r="BJ49" s="56"/>
      <c r="BK49" s="27"/>
      <c r="BL49" s="19"/>
    </row>
    <row r="50" spans="1:64" s="20" customFormat="1" ht="25" customHeight="1">
      <c r="A50" s="20" t="str">
        <f>_xlfn.XLOOKUP(G50,'[1]Hyundai Comms PL 0725'!$A:$A,'[1]Hyundai Comms PL 0725'!$B:$B)</f>
        <v>HYI210NLS5HPTA  5</v>
      </c>
      <c r="B50" s="20">
        <f t="shared" si="113"/>
        <v>13</v>
      </c>
      <c r="C50" s="20" t="str">
        <f t="shared" si="114"/>
        <v>i20 [MY25]</v>
      </c>
      <c r="D50" s="33" t="str">
        <f t="shared" si="115"/>
        <v>i20 [MY25] 13</v>
      </c>
      <c r="E50" s="33" t="str">
        <f t="shared" si="116"/>
        <v>i20 [MY25] 13 - i20 N LINE S 1.0T 100PS 7DCT MY25</v>
      </c>
      <c r="F50" s="33" t="str">
        <f>_xlfn.XLOOKUP(G50,'Wholesale Price List'!B:B,'Wholesale Price List'!C:C)</f>
        <v>HYI210NLS5HPTA  5</v>
      </c>
      <c r="G50" s="33" t="s">
        <v>93</v>
      </c>
      <c r="H50" s="34" t="str">
        <f>VLOOKUP($G50,'Wholesale Price List'!$B:$Z,4,FALSE)</f>
        <v>i20 N LINE S 1.0T 100PS 7DCT MY25</v>
      </c>
      <c r="I50" s="56">
        <f>VLOOKUP($G50,'Wholesale Price List'!$B:$V,9,FALSE)</f>
        <v>20858.333333333336</v>
      </c>
      <c r="J50" s="35">
        <v>0.15</v>
      </c>
      <c r="K50" s="137">
        <v>110</v>
      </c>
      <c r="L50" s="56">
        <f t="shared" si="117"/>
        <v>3018.7500000000005</v>
      </c>
      <c r="M50" s="56">
        <f t="shared" si="142"/>
        <v>17839.583333333336</v>
      </c>
      <c r="N50" s="56">
        <f t="shared" si="143"/>
        <v>3567.9166666666674</v>
      </c>
      <c r="O50" s="65">
        <v>780</v>
      </c>
      <c r="P50" s="56">
        <f>VLOOKUP($G50,'Wholesale Price List'!$B:$W,22,FALSE)</f>
        <v>440</v>
      </c>
      <c r="Q50" s="36">
        <f t="shared" si="120"/>
        <v>22627.500000000004</v>
      </c>
      <c r="R50" s="37">
        <f t="shared" si="121"/>
        <v>3622.5000000000005</v>
      </c>
      <c r="S50" s="18"/>
      <c r="T50" s="65">
        <v>270.83</v>
      </c>
      <c r="U50" s="56">
        <f t="shared" si="122"/>
        <v>40.624499999999998</v>
      </c>
      <c r="V50" s="56">
        <f t="shared" si="144"/>
        <v>230.20549999999997</v>
      </c>
      <c r="W50" s="56">
        <f t="shared" si="145"/>
        <v>276.24659999999994</v>
      </c>
      <c r="X50" s="36">
        <f t="shared" si="146"/>
        <v>22903.746600000002</v>
      </c>
      <c r="Y50" s="37">
        <f t="shared" si="126"/>
        <v>3803.2494000000002</v>
      </c>
      <c r="Z50" s="18"/>
      <c r="AA50" s="65">
        <v>541.66999999999996</v>
      </c>
      <c r="AB50" s="56">
        <f t="shared" si="127"/>
        <v>81.250499999999988</v>
      </c>
      <c r="AC50" s="56">
        <f t="shared" si="147"/>
        <v>460.41949999999997</v>
      </c>
      <c r="AD50" s="56">
        <f t="shared" si="148"/>
        <v>552.50339999999994</v>
      </c>
      <c r="AE50" s="36">
        <f t="shared" si="149"/>
        <v>23180.003400000005</v>
      </c>
      <c r="AF50" s="37">
        <f t="shared" si="131"/>
        <v>3852.0006000000003</v>
      </c>
      <c r="AG50" s="18"/>
      <c r="AH50" s="56"/>
      <c r="AI50" s="56"/>
      <c r="AJ50" s="56"/>
      <c r="AK50" s="56"/>
      <c r="AL50" s="36"/>
      <c r="AM50" s="58"/>
      <c r="AN50" s="18"/>
      <c r="AO50" s="56"/>
      <c r="AP50" s="56"/>
      <c r="AQ50" s="56"/>
      <c r="AR50" s="56"/>
      <c r="AS50" s="36"/>
      <c r="AT50" s="58"/>
      <c r="AU50" s="18"/>
      <c r="AV50" s="35">
        <v>0.08</v>
      </c>
      <c r="AW50" s="56">
        <f t="shared" si="132"/>
        <v>1668.666666666667</v>
      </c>
      <c r="AX50" s="35">
        <f t="shared" si="133"/>
        <v>0.15</v>
      </c>
      <c r="AY50" s="56">
        <f t="shared" si="134"/>
        <v>3128.7500000000005</v>
      </c>
      <c r="AZ50" s="35">
        <v>0.12</v>
      </c>
      <c r="BA50" s="56">
        <f t="shared" si="135"/>
        <v>2503</v>
      </c>
      <c r="BB50" s="38">
        <f t="shared" si="136"/>
        <v>0.11000000000000004</v>
      </c>
      <c r="BC50" s="57">
        <f t="shared" si="150"/>
        <v>2294.4166666666679</v>
      </c>
      <c r="BD50" s="56">
        <f t="shared" si="151"/>
        <v>29.791299999999996</v>
      </c>
      <c r="BE50" s="57">
        <f t="shared" si="152"/>
        <v>2324.2079666666677</v>
      </c>
      <c r="BF50" s="56">
        <f t="shared" si="153"/>
        <v>59.583699999999986</v>
      </c>
      <c r="BG50" s="57">
        <f t="shared" si="154"/>
        <v>2354.000366666668</v>
      </c>
      <c r="BH50" s="56"/>
      <c r="BI50" s="27"/>
      <c r="BJ50" s="56"/>
      <c r="BK50" s="27"/>
      <c r="BL50" s="19"/>
    </row>
    <row r="51" spans="1:64" s="20" customFormat="1" ht="25" customHeight="1">
      <c r="A51" s="20" t="str">
        <f>_xlfn.XLOOKUP(G51,'[1]Hyundai Comms PL 0725'!$A:$A,'[1]Hyundai Comms PL 0725'!$B:$B)</f>
        <v>HYI210NLS5HPTM  5</v>
      </c>
      <c r="B51" s="20">
        <f t="shared" si="113"/>
        <v>14</v>
      </c>
      <c r="C51" s="20" t="str">
        <f t="shared" si="114"/>
        <v>i20 [MY25]</v>
      </c>
      <c r="D51" s="33" t="str">
        <f t="shared" si="115"/>
        <v>i20 [MY25] 14</v>
      </c>
      <c r="E51" s="33" t="str">
        <f t="shared" si="116"/>
        <v>i20 [MY25] 14 - i20 N LINE S 1.0T 100PS 6MT 2TR MY25</v>
      </c>
      <c r="F51" s="33" t="str">
        <f>_xlfn.XLOOKUP(G51,'Wholesale Price List'!B:B,'Wholesale Price List'!C:C)</f>
        <v>HYI210NLS5HPTM  5</v>
      </c>
      <c r="G51" s="33" t="s">
        <v>94</v>
      </c>
      <c r="H51" s="34" t="str">
        <f>VLOOKUP($G51,'Wholesale Price List'!$B:$Z,4,FALSE)</f>
        <v>i20 N LINE S 1.0T 100PS 6MT 2TR MY25</v>
      </c>
      <c r="I51" s="56">
        <f>VLOOKUP($G51,'Wholesale Price List'!$B:$V,9,FALSE)</f>
        <v>20233.333333333336</v>
      </c>
      <c r="J51" s="35">
        <v>0.15</v>
      </c>
      <c r="K51" s="137">
        <v>110</v>
      </c>
      <c r="L51" s="56">
        <f t="shared" si="117"/>
        <v>2925.0000000000005</v>
      </c>
      <c r="M51" s="56">
        <f t="shared" si="142"/>
        <v>17308.333333333336</v>
      </c>
      <c r="N51" s="56">
        <f t="shared" si="143"/>
        <v>3461.6666666666674</v>
      </c>
      <c r="O51" s="65">
        <v>780</v>
      </c>
      <c r="P51" s="56">
        <f>VLOOKUP($G51,'Wholesale Price List'!$B:$W,22,FALSE)</f>
        <v>440</v>
      </c>
      <c r="Q51" s="36">
        <f t="shared" si="120"/>
        <v>21990.000000000004</v>
      </c>
      <c r="R51" s="37">
        <f t="shared" si="121"/>
        <v>3510.0000000000005</v>
      </c>
      <c r="S51" s="18"/>
      <c r="T51" s="65">
        <v>270.83</v>
      </c>
      <c r="U51" s="56">
        <f t="shared" si="122"/>
        <v>40.624499999999998</v>
      </c>
      <c r="V51" s="56">
        <f t="shared" si="144"/>
        <v>230.20549999999997</v>
      </c>
      <c r="W51" s="56">
        <f t="shared" si="145"/>
        <v>276.24659999999994</v>
      </c>
      <c r="X51" s="36">
        <f t="shared" si="146"/>
        <v>22266.246600000002</v>
      </c>
      <c r="Y51" s="37">
        <f t="shared" si="126"/>
        <v>3690.7494000000002</v>
      </c>
      <c r="Z51" s="18"/>
      <c r="AA51" s="65">
        <v>541.66999999999996</v>
      </c>
      <c r="AB51" s="56">
        <f t="shared" si="127"/>
        <v>81.250499999999988</v>
      </c>
      <c r="AC51" s="56">
        <f t="shared" si="147"/>
        <v>460.41949999999997</v>
      </c>
      <c r="AD51" s="56">
        <f t="shared" si="148"/>
        <v>552.50339999999994</v>
      </c>
      <c r="AE51" s="36">
        <f t="shared" si="149"/>
        <v>22542.503400000005</v>
      </c>
      <c r="AF51" s="37">
        <f t="shared" si="131"/>
        <v>3739.5006000000003</v>
      </c>
      <c r="AG51" s="18"/>
      <c r="AH51" s="56"/>
      <c r="AI51" s="56"/>
      <c r="AJ51" s="56"/>
      <c r="AK51" s="56"/>
      <c r="AL51" s="36"/>
      <c r="AM51" s="58"/>
      <c r="AN51" s="18"/>
      <c r="AO51" s="56"/>
      <c r="AP51" s="56"/>
      <c r="AQ51" s="56"/>
      <c r="AR51" s="56"/>
      <c r="AS51" s="36"/>
      <c r="AT51" s="58"/>
      <c r="AU51" s="18"/>
      <c r="AV51" s="35">
        <v>0.08</v>
      </c>
      <c r="AW51" s="56">
        <f t="shared" si="132"/>
        <v>1618.666666666667</v>
      </c>
      <c r="AX51" s="35">
        <f t="shared" si="133"/>
        <v>0.15</v>
      </c>
      <c r="AY51" s="56">
        <f t="shared" si="134"/>
        <v>3035.0000000000005</v>
      </c>
      <c r="AZ51" s="35">
        <v>0.12</v>
      </c>
      <c r="BA51" s="56">
        <f t="shared" si="135"/>
        <v>2428</v>
      </c>
      <c r="BB51" s="38">
        <f t="shared" si="136"/>
        <v>0.11000000000000004</v>
      </c>
      <c r="BC51" s="57">
        <f t="shared" si="150"/>
        <v>2225.6666666666679</v>
      </c>
      <c r="BD51" s="56">
        <f t="shared" si="151"/>
        <v>29.791299999999996</v>
      </c>
      <c r="BE51" s="57">
        <f t="shared" si="152"/>
        <v>2255.4579666666677</v>
      </c>
      <c r="BF51" s="56">
        <f t="shared" si="153"/>
        <v>59.583699999999986</v>
      </c>
      <c r="BG51" s="57">
        <f t="shared" si="154"/>
        <v>2285.250366666668</v>
      </c>
      <c r="BH51" s="56"/>
      <c r="BI51" s="27"/>
      <c r="BJ51" s="56"/>
      <c r="BK51" s="27"/>
      <c r="BL51" s="19"/>
    </row>
    <row r="52" spans="1:64" s="20" customFormat="1" ht="25" customHeight="1">
      <c r="A52" s="20" t="str">
        <f>_xlfn.XLOOKUP(G52,'[1]Hyundai Comms PL 0725'!$A:$A,'[1]Hyundai Comms PL 0725'!$B:$B)</f>
        <v>HYI210NLS5HPTA  5</v>
      </c>
      <c r="B52" s="20">
        <f t="shared" si="113"/>
        <v>15</v>
      </c>
      <c r="C52" s="20" t="str">
        <f t="shared" si="114"/>
        <v>i20 [MY25]</v>
      </c>
      <c r="D52" s="33" t="str">
        <f t="shared" si="115"/>
        <v>i20 [MY25] 15</v>
      </c>
      <c r="E52" s="33" t="str">
        <f t="shared" si="116"/>
        <v>i20 [MY25] 15 - i20 N LINE S 1.0T 100PS 7DCT 2TR MY25</v>
      </c>
      <c r="F52" s="33" t="str">
        <f>_xlfn.XLOOKUP(G52,'Wholesale Price List'!B:B,'Wholesale Price List'!C:C)</f>
        <v>HYI210NLS5HPTA  5</v>
      </c>
      <c r="G52" s="33" t="s">
        <v>95</v>
      </c>
      <c r="H52" s="34" t="str">
        <f>VLOOKUP($G52,'Wholesale Price List'!$B:$Z,4,FALSE)</f>
        <v>i20 N LINE S 1.0T 100PS 7DCT 2TR MY25</v>
      </c>
      <c r="I52" s="56">
        <f>VLOOKUP($G52,'Wholesale Price List'!$B:$V,9,FALSE)</f>
        <v>21275</v>
      </c>
      <c r="J52" s="35">
        <v>0.15</v>
      </c>
      <c r="K52" s="137">
        <v>110</v>
      </c>
      <c r="L52" s="56">
        <f t="shared" si="117"/>
        <v>3081.25</v>
      </c>
      <c r="M52" s="56">
        <f t="shared" si="142"/>
        <v>18193.75</v>
      </c>
      <c r="N52" s="56">
        <f t="shared" si="143"/>
        <v>3638.75</v>
      </c>
      <c r="O52" s="65">
        <v>780</v>
      </c>
      <c r="P52" s="56">
        <f>VLOOKUP($G52,'Wholesale Price List'!$B:$W,22,FALSE)</f>
        <v>440</v>
      </c>
      <c r="Q52" s="36">
        <f t="shared" si="120"/>
        <v>23052.5</v>
      </c>
      <c r="R52" s="37">
        <f t="shared" si="121"/>
        <v>3697.5</v>
      </c>
      <c r="S52" s="18"/>
      <c r="T52" s="65">
        <v>270.83</v>
      </c>
      <c r="U52" s="56">
        <f t="shared" si="122"/>
        <v>40.624499999999998</v>
      </c>
      <c r="V52" s="56">
        <f t="shared" si="144"/>
        <v>230.20549999999997</v>
      </c>
      <c r="W52" s="56">
        <f t="shared" si="145"/>
        <v>276.24659999999994</v>
      </c>
      <c r="X52" s="36">
        <f t="shared" si="146"/>
        <v>23328.746599999999</v>
      </c>
      <c r="Y52" s="37">
        <f t="shared" si="126"/>
        <v>3878.2493999999997</v>
      </c>
      <c r="Z52" s="18"/>
      <c r="AA52" s="65">
        <v>541.66999999999996</v>
      </c>
      <c r="AB52" s="56">
        <f t="shared" si="127"/>
        <v>81.250499999999988</v>
      </c>
      <c r="AC52" s="56">
        <f t="shared" si="147"/>
        <v>460.41949999999997</v>
      </c>
      <c r="AD52" s="56">
        <f t="shared" si="148"/>
        <v>552.50339999999994</v>
      </c>
      <c r="AE52" s="36">
        <f t="shared" si="149"/>
        <v>23605.003400000001</v>
      </c>
      <c r="AF52" s="37">
        <f t="shared" si="131"/>
        <v>3927.0005999999998</v>
      </c>
      <c r="AG52" s="18"/>
      <c r="AH52" s="56"/>
      <c r="AI52" s="56"/>
      <c r="AJ52" s="56"/>
      <c r="AK52" s="56"/>
      <c r="AL52" s="36"/>
      <c r="AM52" s="58"/>
      <c r="AN52" s="18"/>
      <c r="AO52" s="56"/>
      <c r="AP52" s="56"/>
      <c r="AQ52" s="56"/>
      <c r="AR52" s="56"/>
      <c r="AS52" s="36"/>
      <c r="AT52" s="58"/>
      <c r="AU52" s="18"/>
      <c r="AV52" s="35">
        <v>0.08</v>
      </c>
      <c r="AW52" s="56">
        <f t="shared" si="132"/>
        <v>1702</v>
      </c>
      <c r="AX52" s="35">
        <f t="shared" si="133"/>
        <v>0.15</v>
      </c>
      <c r="AY52" s="56">
        <f t="shared" si="134"/>
        <v>3191.25</v>
      </c>
      <c r="AZ52" s="35">
        <v>0.12</v>
      </c>
      <c r="BA52" s="56">
        <f t="shared" si="135"/>
        <v>2553</v>
      </c>
      <c r="BB52" s="38">
        <f t="shared" si="136"/>
        <v>0.11</v>
      </c>
      <c r="BC52" s="57">
        <f t="shared" si="150"/>
        <v>2340.25</v>
      </c>
      <c r="BD52" s="56">
        <f t="shared" si="151"/>
        <v>29.791299999999996</v>
      </c>
      <c r="BE52" s="57">
        <f t="shared" si="152"/>
        <v>2370.0412999999999</v>
      </c>
      <c r="BF52" s="56">
        <f t="shared" si="153"/>
        <v>59.583699999999986</v>
      </c>
      <c r="BG52" s="57">
        <f t="shared" si="154"/>
        <v>2399.8337000000001</v>
      </c>
      <c r="BH52" s="56"/>
      <c r="BI52" s="27"/>
      <c r="BJ52" s="56"/>
      <c r="BK52" s="27"/>
      <c r="BL52" s="19"/>
    </row>
    <row r="53" spans="1:64" s="20" customFormat="1" ht="25" customHeight="1">
      <c r="A53" s="20" t="str">
        <f>_xlfn.XLOOKUP(G53,'[1]Hyundai Comms PL 0725'!$A:$A,'[1]Hyundai Comms PL 0725'!$B:$B)</f>
        <v>HYI210NLS5HPTM  5</v>
      </c>
      <c r="B53" s="20">
        <f t="shared" si="113"/>
        <v>16</v>
      </c>
      <c r="C53" s="20" t="str">
        <f t="shared" si="114"/>
        <v>i20 [MY25]</v>
      </c>
      <c r="D53" s="33" t="str">
        <f t="shared" si="115"/>
        <v>i20 [MY25] 16</v>
      </c>
      <c r="E53" s="33" t="str">
        <f t="shared" si="116"/>
        <v>i20 [MY25] 16 - i20 N LINE S 1.0T 100PS 6MT Sunroof MY25</v>
      </c>
      <c r="F53" s="33" t="str">
        <f>_xlfn.XLOOKUP(G53,'Wholesale Price List'!B:B,'Wholesale Price List'!C:C)</f>
        <v>HYI210NLS5HPTM  5</v>
      </c>
      <c r="G53" s="33" t="s">
        <v>96</v>
      </c>
      <c r="H53" s="34" t="str">
        <f>VLOOKUP($G53,'Wholesale Price List'!$B:$Z,4,FALSE)</f>
        <v>i20 N LINE S 1.0T 100PS 6MT Sunroof MY25</v>
      </c>
      <c r="I53" s="56">
        <f>VLOOKUP($G53,'Wholesale Price List'!$B:$V,9,FALSE)</f>
        <v>20275</v>
      </c>
      <c r="J53" s="35">
        <v>0.15</v>
      </c>
      <c r="K53" s="137">
        <v>110</v>
      </c>
      <c r="L53" s="56">
        <f t="shared" si="117"/>
        <v>2931.25</v>
      </c>
      <c r="M53" s="56">
        <f t="shared" si="142"/>
        <v>17343.75</v>
      </c>
      <c r="N53" s="56">
        <f t="shared" si="143"/>
        <v>3468.75</v>
      </c>
      <c r="O53" s="65">
        <v>780</v>
      </c>
      <c r="P53" s="56">
        <f>VLOOKUP($G53,'Wholesale Price List'!$B:$W,22,FALSE)</f>
        <v>440</v>
      </c>
      <c r="Q53" s="36">
        <f t="shared" si="120"/>
        <v>22032.5</v>
      </c>
      <c r="R53" s="37">
        <f t="shared" si="121"/>
        <v>3517.5</v>
      </c>
      <c r="S53" s="18"/>
      <c r="T53" s="65">
        <v>270.83</v>
      </c>
      <c r="U53" s="56">
        <f t="shared" si="122"/>
        <v>40.624499999999998</v>
      </c>
      <c r="V53" s="56">
        <f t="shared" si="144"/>
        <v>230.20549999999997</v>
      </c>
      <c r="W53" s="56">
        <f t="shared" si="145"/>
        <v>276.24659999999994</v>
      </c>
      <c r="X53" s="36">
        <f t="shared" si="146"/>
        <v>22308.746599999999</v>
      </c>
      <c r="Y53" s="37">
        <f t="shared" si="126"/>
        <v>3698.2493999999997</v>
      </c>
      <c r="Z53" s="18"/>
      <c r="AA53" s="65">
        <v>541.66999999999996</v>
      </c>
      <c r="AB53" s="56">
        <f t="shared" si="127"/>
        <v>81.250499999999988</v>
      </c>
      <c r="AC53" s="56">
        <f t="shared" si="147"/>
        <v>460.41949999999997</v>
      </c>
      <c r="AD53" s="56">
        <f t="shared" si="148"/>
        <v>552.50339999999994</v>
      </c>
      <c r="AE53" s="36">
        <f t="shared" si="149"/>
        <v>22585.003400000001</v>
      </c>
      <c r="AF53" s="37">
        <f t="shared" si="131"/>
        <v>3747.0005999999998</v>
      </c>
      <c r="AG53" s="18"/>
      <c r="AH53" s="56"/>
      <c r="AI53" s="56"/>
      <c r="AJ53" s="56"/>
      <c r="AK53" s="56"/>
      <c r="AL53" s="36"/>
      <c r="AM53" s="58"/>
      <c r="AN53" s="18"/>
      <c r="AO53" s="56"/>
      <c r="AP53" s="56"/>
      <c r="AQ53" s="56"/>
      <c r="AR53" s="56"/>
      <c r="AS53" s="36"/>
      <c r="AT53" s="58"/>
      <c r="AU53" s="18"/>
      <c r="AV53" s="35">
        <v>0.08</v>
      </c>
      <c r="AW53" s="56">
        <f t="shared" si="132"/>
        <v>1622</v>
      </c>
      <c r="AX53" s="35">
        <f t="shared" si="133"/>
        <v>0.15</v>
      </c>
      <c r="AY53" s="56">
        <f t="shared" si="134"/>
        <v>3041.25</v>
      </c>
      <c r="AZ53" s="35">
        <v>0.12</v>
      </c>
      <c r="BA53" s="56">
        <f t="shared" si="135"/>
        <v>2433</v>
      </c>
      <c r="BB53" s="38">
        <f t="shared" si="136"/>
        <v>0.11</v>
      </c>
      <c r="BC53" s="57">
        <f t="shared" si="150"/>
        <v>2230.25</v>
      </c>
      <c r="BD53" s="56">
        <f t="shared" si="151"/>
        <v>29.791299999999996</v>
      </c>
      <c r="BE53" s="57">
        <f t="shared" si="152"/>
        <v>2260.0412999999999</v>
      </c>
      <c r="BF53" s="56">
        <f t="shared" si="153"/>
        <v>59.583699999999986</v>
      </c>
      <c r="BG53" s="57">
        <f t="shared" si="154"/>
        <v>2289.8337000000001</v>
      </c>
      <c r="BH53" s="56"/>
      <c r="BI53" s="27"/>
      <c r="BJ53" s="56"/>
      <c r="BK53" s="27"/>
      <c r="BL53" s="19"/>
    </row>
    <row r="54" spans="1:64" s="20" customFormat="1" ht="25" customHeight="1">
      <c r="A54" s="20" t="str">
        <f>_xlfn.XLOOKUP(G54,'[1]Hyundai Comms PL 0725'!$A:$A,'[1]Hyundai Comms PL 0725'!$B:$B)</f>
        <v>HYI210NLS5HPTA  5</v>
      </c>
      <c r="B54" s="20">
        <f t="shared" si="113"/>
        <v>17</v>
      </c>
      <c r="C54" s="20" t="str">
        <f t="shared" si="114"/>
        <v>i20 [MY25]</v>
      </c>
      <c r="D54" s="33" t="str">
        <f t="shared" si="115"/>
        <v>i20 [MY25] 17</v>
      </c>
      <c r="E54" s="33" t="str">
        <f t="shared" si="116"/>
        <v>i20 [MY25] 17 - i20 N LINE S 1.0T 100PS 7DCT Sunroof MY25</v>
      </c>
      <c r="F54" s="33" t="str">
        <f>_xlfn.XLOOKUP(G54,'Wholesale Price List'!B:B,'Wholesale Price List'!C:C)</f>
        <v>HYI210NLS5HPTA  5</v>
      </c>
      <c r="G54" s="33" t="s">
        <v>97</v>
      </c>
      <c r="H54" s="34" t="str">
        <f>VLOOKUP($G54,'Wholesale Price List'!$B:$Z,4,FALSE)</f>
        <v>i20 N LINE S 1.0T 100PS 7DCT Sunroof MY25</v>
      </c>
      <c r="I54" s="56">
        <f>VLOOKUP($G54,'Wholesale Price List'!$B:$V,9,FALSE)</f>
        <v>21316.666666666668</v>
      </c>
      <c r="J54" s="35">
        <v>0.15</v>
      </c>
      <c r="K54" s="137">
        <v>110</v>
      </c>
      <c r="L54" s="56">
        <f t="shared" si="117"/>
        <v>3087.5</v>
      </c>
      <c r="M54" s="56">
        <f t="shared" si="142"/>
        <v>18229.166666666668</v>
      </c>
      <c r="N54" s="56">
        <f t="shared" si="143"/>
        <v>3645.8333333333339</v>
      </c>
      <c r="O54" s="65">
        <v>780</v>
      </c>
      <c r="P54" s="56">
        <f>VLOOKUP($G54,'Wholesale Price List'!$B:$W,22,FALSE)</f>
        <v>440</v>
      </c>
      <c r="Q54" s="36">
        <f t="shared" si="120"/>
        <v>23095</v>
      </c>
      <c r="R54" s="37">
        <f t="shared" si="121"/>
        <v>3705</v>
      </c>
      <c r="S54" s="18"/>
      <c r="T54" s="65">
        <v>270.83</v>
      </c>
      <c r="U54" s="56">
        <f t="shared" si="122"/>
        <v>40.624499999999998</v>
      </c>
      <c r="V54" s="56">
        <f t="shared" si="144"/>
        <v>230.20549999999997</v>
      </c>
      <c r="W54" s="56">
        <f t="shared" si="145"/>
        <v>276.24659999999994</v>
      </c>
      <c r="X54" s="36">
        <f t="shared" si="146"/>
        <v>23371.246599999999</v>
      </c>
      <c r="Y54" s="37">
        <f t="shared" si="126"/>
        <v>3885.7493999999997</v>
      </c>
      <c r="Z54" s="18"/>
      <c r="AA54" s="65">
        <v>541.66999999999996</v>
      </c>
      <c r="AB54" s="56">
        <f t="shared" si="127"/>
        <v>81.250499999999988</v>
      </c>
      <c r="AC54" s="56">
        <f t="shared" si="147"/>
        <v>460.41949999999997</v>
      </c>
      <c r="AD54" s="56">
        <f t="shared" si="148"/>
        <v>552.50339999999994</v>
      </c>
      <c r="AE54" s="36">
        <f t="shared" si="149"/>
        <v>23647.503400000001</v>
      </c>
      <c r="AF54" s="37">
        <f t="shared" si="131"/>
        <v>3934.5005999999998</v>
      </c>
      <c r="AG54" s="18"/>
      <c r="AH54" s="56"/>
      <c r="AI54" s="56"/>
      <c r="AJ54" s="56"/>
      <c r="AK54" s="56"/>
      <c r="AL54" s="36"/>
      <c r="AM54" s="58"/>
      <c r="AN54" s="18"/>
      <c r="AO54" s="56"/>
      <c r="AP54" s="56"/>
      <c r="AQ54" s="56"/>
      <c r="AR54" s="56"/>
      <c r="AS54" s="36"/>
      <c r="AT54" s="58"/>
      <c r="AU54" s="18"/>
      <c r="AV54" s="35">
        <v>0.08</v>
      </c>
      <c r="AW54" s="56">
        <f t="shared" si="132"/>
        <v>1705.3333333333335</v>
      </c>
      <c r="AX54" s="35">
        <f t="shared" si="133"/>
        <v>0.15</v>
      </c>
      <c r="AY54" s="56">
        <f t="shared" si="134"/>
        <v>3197.5</v>
      </c>
      <c r="AZ54" s="35">
        <v>0.12</v>
      </c>
      <c r="BA54" s="56">
        <f t="shared" si="135"/>
        <v>2558</v>
      </c>
      <c r="BB54" s="38">
        <f t="shared" si="136"/>
        <v>0.11000000000000003</v>
      </c>
      <c r="BC54" s="57">
        <f t="shared" si="150"/>
        <v>2344.8333333333339</v>
      </c>
      <c r="BD54" s="56">
        <f t="shared" si="151"/>
        <v>29.791299999999996</v>
      </c>
      <c r="BE54" s="57">
        <f t="shared" si="152"/>
        <v>2374.6246333333338</v>
      </c>
      <c r="BF54" s="56">
        <f t="shared" si="153"/>
        <v>59.583699999999986</v>
      </c>
      <c r="BG54" s="57">
        <f t="shared" si="154"/>
        <v>2404.4170333333341</v>
      </c>
      <c r="BH54" s="56"/>
      <c r="BI54" s="27"/>
      <c r="BJ54" s="56"/>
      <c r="BK54" s="27"/>
      <c r="BL54" s="19"/>
    </row>
    <row r="55" spans="1:64" s="20" customFormat="1" ht="25" customHeight="1">
      <c r="A55" s="20" t="str">
        <f>_xlfn.XLOOKUP(G55,'[1]Hyundai Comms PL 0725'!$A:$A,'[1]Hyundai Comms PL 0725'!$B:$B)</f>
        <v>HYI210NLS5HPTA  5</v>
      </c>
      <c r="B55" s="20">
        <f t="shared" si="113"/>
        <v>18</v>
      </c>
      <c r="C55" s="20" t="str">
        <f t="shared" si="114"/>
        <v>i20 [MY25]</v>
      </c>
      <c r="D55" s="33" t="str">
        <f t="shared" si="115"/>
        <v>i20 [MY25] 18</v>
      </c>
      <c r="E55" s="33" t="str">
        <f t="shared" si="116"/>
        <v>i20 [MY25] 18 - i20 N LINE S 1.0T 100PS 7DCT Driver Assistance Pack MY25</v>
      </c>
      <c r="F55" s="33" t="str">
        <f>_xlfn.XLOOKUP(G55,'Wholesale Price List'!B:B,'Wholesale Price List'!C:C)</f>
        <v>HYI210NLS5HPTA  5</v>
      </c>
      <c r="G55" s="33" t="s">
        <v>98</v>
      </c>
      <c r="H55" s="34" t="str">
        <f>VLOOKUP($G55,'Wholesale Price List'!$B:$Z,4,FALSE)</f>
        <v>i20 N LINE S 1.0T 100PS 7DCT Driver Assistance Pack MY25</v>
      </c>
      <c r="I55" s="56">
        <f>VLOOKUP($G55,'Wholesale Price List'!$B:$V,9,FALSE)</f>
        <v>21525</v>
      </c>
      <c r="J55" s="35">
        <v>0.15</v>
      </c>
      <c r="K55" s="137">
        <v>110</v>
      </c>
      <c r="L55" s="56">
        <f t="shared" si="117"/>
        <v>3118.75</v>
      </c>
      <c r="M55" s="56">
        <f t="shared" si="142"/>
        <v>18406.25</v>
      </c>
      <c r="N55" s="56">
        <f t="shared" si="143"/>
        <v>3681.25</v>
      </c>
      <c r="O55" s="65">
        <v>780</v>
      </c>
      <c r="P55" s="56">
        <f>VLOOKUP($G55,'Wholesale Price List'!$B:$W,22,FALSE)</f>
        <v>440</v>
      </c>
      <c r="Q55" s="36">
        <f t="shared" si="120"/>
        <v>23307.5</v>
      </c>
      <c r="R55" s="37">
        <f t="shared" si="121"/>
        <v>3742.5</v>
      </c>
      <c r="S55" s="18"/>
      <c r="T55" s="65">
        <v>270.83</v>
      </c>
      <c r="U55" s="56">
        <f t="shared" si="122"/>
        <v>40.624499999999998</v>
      </c>
      <c r="V55" s="56">
        <f t="shared" si="144"/>
        <v>230.20549999999997</v>
      </c>
      <c r="W55" s="56">
        <f t="shared" si="145"/>
        <v>276.24659999999994</v>
      </c>
      <c r="X55" s="36">
        <f t="shared" si="146"/>
        <v>23583.746599999999</v>
      </c>
      <c r="Y55" s="37">
        <f t="shared" si="126"/>
        <v>3923.2493999999997</v>
      </c>
      <c r="Z55" s="18"/>
      <c r="AA55" s="65">
        <v>541.66999999999996</v>
      </c>
      <c r="AB55" s="56">
        <f t="shared" si="127"/>
        <v>81.250499999999988</v>
      </c>
      <c r="AC55" s="56">
        <f t="shared" si="147"/>
        <v>460.41949999999997</v>
      </c>
      <c r="AD55" s="56">
        <f t="shared" si="148"/>
        <v>552.50339999999994</v>
      </c>
      <c r="AE55" s="36">
        <f t="shared" si="149"/>
        <v>23860.003400000001</v>
      </c>
      <c r="AF55" s="37">
        <f t="shared" si="131"/>
        <v>3972.0005999999998</v>
      </c>
      <c r="AG55" s="18"/>
      <c r="AH55" s="56"/>
      <c r="AI55" s="56"/>
      <c r="AJ55" s="56"/>
      <c r="AK55" s="56"/>
      <c r="AL55" s="36"/>
      <c r="AM55" s="58"/>
      <c r="AN55" s="18"/>
      <c r="AO55" s="56"/>
      <c r="AP55" s="56"/>
      <c r="AQ55" s="56"/>
      <c r="AR55" s="56"/>
      <c r="AS55" s="36"/>
      <c r="AT55" s="58"/>
      <c r="AU55" s="18"/>
      <c r="AV55" s="35">
        <v>0.08</v>
      </c>
      <c r="AW55" s="56">
        <f t="shared" si="132"/>
        <v>1722</v>
      </c>
      <c r="AX55" s="35">
        <f t="shared" si="133"/>
        <v>0.15</v>
      </c>
      <c r="AY55" s="56">
        <f t="shared" si="134"/>
        <v>3228.75</v>
      </c>
      <c r="AZ55" s="35">
        <v>0.12</v>
      </c>
      <c r="BA55" s="56">
        <f t="shared" si="135"/>
        <v>2583</v>
      </c>
      <c r="BB55" s="38">
        <f t="shared" si="136"/>
        <v>0.11</v>
      </c>
      <c r="BC55" s="57">
        <f t="shared" si="150"/>
        <v>2367.75</v>
      </c>
      <c r="BD55" s="56">
        <f t="shared" si="151"/>
        <v>29.791299999999996</v>
      </c>
      <c r="BE55" s="57">
        <f t="shared" si="152"/>
        <v>2397.5412999999999</v>
      </c>
      <c r="BF55" s="56">
        <f t="shared" si="153"/>
        <v>59.583699999999986</v>
      </c>
      <c r="BG55" s="57">
        <f t="shared" si="154"/>
        <v>2427.3337000000001</v>
      </c>
      <c r="BH55" s="56"/>
      <c r="BI55" s="27"/>
      <c r="BJ55" s="56"/>
      <c r="BK55" s="27"/>
      <c r="BL55" s="19"/>
    </row>
    <row r="56" spans="1:64" s="20" customFormat="1" ht="25" customHeight="1">
      <c r="A56" s="20" t="str">
        <f>_xlfn.XLOOKUP(G56,'[1]Hyundai Comms PL 0725'!$A:$A,'[1]Hyundai Comms PL 0725'!$B:$B)</f>
        <v>HYI210NLS5HPTA  5</v>
      </c>
      <c r="B56" s="20">
        <f t="shared" si="113"/>
        <v>19</v>
      </c>
      <c r="C56" s="20" t="str">
        <f t="shared" si="114"/>
        <v>i20 [MY25]</v>
      </c>
      <c r="D56" s="33" t="str">
        <f t="shared" si="115"/>
        <v>i20 [MY25] 19</v>
      </c>
      <c r="E56" s="33" t="str">
        <f t="shared" si="116"/>
        <v>i20 [MY25] 19 - i20 N LINE S 1.0T 100PS 7DCT 2TR &amp; Driver Assistance Pack MY25</v>
      </c>
      <c r="F56" s="33" t="str">
        <f>_xlfn.XLOOKUP(G56,'Wholesale Price List'!B:B,'Wholesale Price List'!C:C)</f>
        <v>HYI210NLS5HPTA  5</v>
      </c>
      <c r="G56" s="33" t="s">
        <v>99</v>
      </c>
      <c r="H56" s="34" t="str">
        <f>VLOOKUP($G56,'Wholesale Price List'!$B:$Z,4,FALSE)</f>
        <v>i20 N LINE S 1.0T 100PS 7DCT 2TR &amp; Driver Assistance Pack MY25</v>
      </c>
      <c r="I56" s="56">
        <f>VLOOKUP($G56,'Wholesale Price List'!$B:$V,9,FALSE)</f>
        <v>21941.666666666668</v>
      </c>
      <c r="J56" s="35">
        <v>0.15</v>
      </c>
      <c r="K56" s="137">
        <v>110</v>
      </c>
      <c r="L56" s="56">
        <f t="shared" si="117"/>
        <v>3181.25</v>
      </c>
      <c r="M56" s="56">
        <f t="shared" si="142"/>
        <v>18760.416666666668</v>
      </c>
      <c r="N56" s="56">
        <f t="shared" si="143"/>
        <v>3752.0833333333339</v>
      </c>
      <c r="O56" s="65">
        <v>780</v>
      </c>
      <c r="P56" s="56">
        <f>VLOOKUP($G56,'Wholesale Price List'!$B:$W,22,FALSE)</f>
        <v>440</v>
      </c>
      <c r="Q56" s="36">
        <f t="shared" si="120"/>
        <v>23732.5</v>
      </c>
      <c r="R56" s="37">
        <f t="shared" si="121"/>
        <v>3817.5</v>
      </c>
      <c r="S56" s="18"/>
      <c r="T56" s="65">
        <v>270.83</v>
      </c>
      <c r="U56" s="56">
        <f t="shared" si="122"/>
        <v>40.624499999999998</v>
      </c>
      <c r="V56" s="56">
        <f t="shared" si="144"/>
        <v>230.20549999999997</v>
      </c>
      <c r="W56" s="56">
        <f t="shared" si="145"/>
        <v>276.24659999999994</v>
      </c>
      <c r="X56" s="36">
        <f t="shared" si="146"/>
        <v>24008.746599999999</v>
      </c>
      <c r="Y56" s="37">
        <f t="shared" si="126"/>
        <v>3998.2493999999997</v>
      </c>
      <c r="Z56" s="18"/>
      <c r="AA56" s="65">
        <v>541.66999999999996</v>
      </c>
      <c r="AB56" s="56">
        <f t="shared" si="127"/>
        <v>81.250499999999988</v>
      </c>
      <c r="AC56" s="56">
        <f t="shared" si="147"/>
        <v>460.41949999999997</v>
      </c>
      <c r="AD56" s="56">
        <f t="shared" si="148"/>
        <v>552.50339999999994</v>
      </c>
      <c r="AE56" s="36">
        <f t="shared" si="149"/>
        <v>24285.003400000001</v>
      </c>
      <c r="AF56" s="37">
        <f t="shared" si="131"/>
        <v>4047.0005999999998</v>
      </c>
      <c r="AG56" s="18"/>
      <c r="AH56" s="56"/>
      <c r="AI56" s="56"/>
      <c r="AJ56" s="56"/>
      <c r="AK56" s="56"/>
      <c r="AL56" s="36"/>
      <c r="AM56" s="58"/>
      <c r="AN56" s="18"/>
      <c r="AO56" s="56"/>
      <c r="AP56" s="56"/>
      <c r="AQ56" s="56"/>
      <c r="AR56" s="56"/>
      <c r="AS56" s="36"/>
      <c r="AT56" s="58"/>
      <c r="AU56" s="18"/>
      <c r="AV56" s="35">
        <v>0.08</v>
      </c>
      <c r="AW56" s="56">
        <f t="shared" si="132"/>
        <v>1755.3333333333335</v>
      </c>
      <c r="AX56" s="35">
        <f t="shared" si="133"/>
        <v>0.15</v>
      </c>
      <c r="AY56" s="56">
        <f t="shared" si="134"/>
        <v>3291.25</v>
      </c>
      <c r="AZ56" s="35">
        <v>0.12</v>
      </c>
      <c r="BA56" s="56">
        <f t="shared" si="135"/>
        <v>2633</v>
      </c>
      <c r="BB56" s="38">
        <f t="shared" si="136"/>
        <v>0.11000000000000003</v>
      </c>
      <c r="BC56" s="57">
        <f t="shared" si="150"/>
        <v>2413.5833333333339</v>
      </c>
      <c r="BD56" s="56">
        <f t="shared" si="151"/>
        <v>29.791299999999996</v>
      </c>
      <c r="BE56" s="57">
        <f t="shared" si="152"/>
        <v>2443.3746333333338</v>
      </c>
      <c r="BF56" s="56">
        <f t="shared" si="153"/>
        <v>59.583699999999986</v>
      </c>
      <c r="BG56" s="57">
        <f t="shared" si="154"/>
        <v>2473.1670333333341</v>
      </c>
      <c r="BH56" s="56"/>
      <c r="BI56" s="27"/>
      <c r="BJ56" s="56"/>
      <c r="BK56" s="27"/>
      <c r="BL56" s="19"/>
    </row>
    <row r="57" spans="1:64" s="20" customFormat="1" ht="25" customHeight="1">
      <c r="A57" s="20" t="str">
        <f>_xlfn.XLOOKUP(G57,'[1]Hyundai Comms PL 0725'!$A:$A,'[1]Hyundai Comms PL 0725'!$B:$B)</f>
        <v>HYI210NLS5HPTA  5</v>
      </c>
      <c r="B57" s="20">
        <f t="shared" si="113"/>
        <v>20</v>
      </c>
      <c r="C57" s="20" t="str">
        <f t="shared" si="114"/>
        <v>i20 [MY25]</v>
      </c>
      <c r="D57" s="33" t="str">
        <f t="shared" si="115"/>
        <v>i20 [MY25] 20</v>
      </c>
      <c r="E57" s="33" t="str">
        <f t="shared" si="116"/>
        <v>i20 [MY25] 20 - i20 N LINE S 1.0T 100PS 7DCT Driver Assistance Pack &amp; Sunroof MY25</v>
      </c>
      <c r="F57" s="33" t="str">
        <f>_xlfn.XLOOKUP(G57,'Wholesale Price List'!B:B,'Wholesale Price List'!C:C)</f>
        <v>HYI210NLS5HPTA  5</v>
      </c>
      <c r="G57" s="33" t="s">
        <v>100</v>
      </c>
      <c r="H57" s="34" t="str">
        <f>VLOOKUP($G57,'Wholesale Price List'!$B:$Z,4,FALSE)</f>
        <v>i20 N LINE S 1.0T 100PS 7DCT Driver Assistance Pack &amp; Sunroof MY25</v>
      </c>
      <c r="I57" s="56">
        <f>VLOOKUP($G57,'Wholesale Price List'!$B:$V,9,FALSE)</f>
        <v>21983.333333333336</v>
      </c>
      <c r="J57" s="35">
        <v>0.15</v>
      </c>
      <c r="K57" s="137">
        <v>110</v>
      </c>
      <c r="L57" s="56">
        <f t="shared" si="117"/>
        <v>3187.5000000000005</v>
      </c>
      <c r="M57" s="56">
        <f t="shared" si="142"/>
        <v>18795.833333333336</v>
      </c>
      <c r="N57" s="56">
        <f t="shared" si="143"/>
        <v>3759.1666666666674</v>
      </c>
      <c r="O57" s="65">
        <v>780</v>
      </c>
      <c r="P57" s="56">
        <f>VLOOKUP($G57,'Wholesale Price List'!$B:$W,22,FALSE)</f>
        <v>440</v>
      </c>
      <c r="Q57" s="36">
        <f t="shared" si="120"/>
        <v>23775.000000000004</v>
      </c>
      <c r="R57" s="37">
        <f t="shared" si="121"/>
        <v>3825.0000000000005</v>
      </c>
      <c r="S57" s="18"/>
      <c r="T57" s="65">
        <v>270.83</v>
      </c>
      <c r="U57" s="56">
        <f t="shared" si="122"/>
        <v>40.624499999999998</v>
      </c>
      <c r="V57" s="56">
        <f t="shared" si="144"/>
        <v>230.20549999999997</v>
      </c>
      <c r="W57" s="56">
        <f t="shared" si="145"/>
        <v>276.24659999999994</v>
      </c>
      <c r="X57" s="36">
        <f t="shared" si="146"/>
        <v>24051.246600000002</v>
      </c>
      <c r="Y57" s="37">
        <f t="shared" si="126"/>
        <v>4005.7494000000002</v>
      </c>
      <c r="Z57" s="18"/>
      <c r="AA57" s="65">
        <v>541.66999999999996</v>
      </c>
      <c r="AB57" s="56">
        <f t="shared" si="127"/>
        <v>81.250499999999988</v>
      </c>
      <c r="AC57" s="56">
        <f t="shared" si="147"/>
        <v>460.41949999999997</v>
      </c>
      <c r="AD57" s="56">
        <f t="shared" si="148"/>
        <v>552.50339999999994</v>
      </c>
      <c r="AE57" s="36">
        <f t="shared" si="149"/>
        <v>24327.503400000005</v>
      </c>
      <c r="AF57" s="37">
        <f t="shared" si="131"/>
        <v>4054.5006000000003</v>
      </c>
      <c r="AG57" s="18"/>
      <c r="AH57" s="56"/>
      <c r="AI57" s="56"/>
      <c r="AJ57" s="56"/>
      <c r="AK57" s="56"/>
      <c r="AL57" s="36"/>
      <c r="AM57" s="58"/>
      <c r="AN57" s="18"/>
      <c r="AO57" s="56"/>
      <c r="AP57" s="56"/>
      <c r="AQ57" s="56"/>
      <c r="AR57" s="56"/>
      <c r="AS57" s="36"/>
      <c r="AT57" s="58"/>
      <c r="AU57" s="18"/>
      <c r="AV57" s="35">
        <v>0.08</v>
      </c>
      <c r="AW57" s="56">
        <f t="shared" si="132"/>
        <v>1758.666666666667</v>
      </c>
      <c r="AX57" s="35">
        <f t="shared" si="133"/>
        <v>0.15</v>
      </c>
      <c r="AY57" s="56">
        <f t="shared" si="134"/>
        <v>3297.5000000000005</v>
      </c>
      <c r="AZ57" s="35">
        <v>0.12</v>
      </c>
      <c r="BA57" s="56">
        <f t="shared" si="135"/>
        <v>2638</v>
      </c>
      <c r="BB57" s="38">
        <f t="shared" si="136"/>
        <v>0.11000000000000004</v>
      </c>
      <c r="BC57" s="57">
        <f t="shared" si="150"/>
        <v>2418.1666666666679</v>
      </c>
      <c r="BD57" s="56">
        <f t="shared" si="151"/>
        <v>29.791299999999996</v>
      </c>
      <c r="BE57" s="57">
        <f t="shared" si="152"/>
        <v>2447.9579666666677</v>
      </c>
      <c r="BF57" s="56">
        <f t="shared" si="153"/>
        <v>59.583699999999986</v>
      </c>
      <c r="BG57" s="57">
        <f t="shared" si="154"/>
        <v>2477.750366666668</v>
      </c>
      <c r="BH57" s="56"/>
      <c r="BI57" s="27"/>
      <c r="BJ57" s="56"/>
      <c r="BK57" s="27"/>
      <c r="BL57" s="19"/>
    </row>
    <row r="58" spans="1:64" s="20" customFormat="1" ht="25" customHeight="1">
      <c r="D58" s="174" t="s">
        <v>3231</v>
      </c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10"/>
      <c r="BK58" s="66"/>
      <c r="BL58" s="19"/>
    </row>
    <row r="59" spans="1:64" s="20" customFormat="1" ht="25" customHeight="1">
      <c r="B59" s="20">
        <f t="shared" ref="B59" si="155">IF(BJ58="Title",1,IF(BJ59="Title","",B58+1))</f>
        <v>1</v>
      </c>
      <c r="C59" s="20" t="str">
        <f t="shared" ref="C59" si="156">IF(B59=1,D58,IF(B59="","",C58))</f>
        <v>I20 [MY26]</v>
      </c>
      <c r="D59" s="33" t="str">
        <f t="shared" ref="D59" si="157">C59&amp;" "&amp;B59</f>
        <v>I20 [MY26] 1</v>
      </c>
      <c r="E59" s="33" t="str">
        <f t="shared" ref="E59" si="158">D59&amp;" - "&amp;H59</f>
        <v>I20 [MY26] 1 - Black Line 1.0T 90PS 6MT</v>
      </c>
      <c r="F59" s="33" t="str">
        <f>_xlfn.XLOOKUP(G59,'Wholesale Price List'!B:B,'Wholesale Price List'!C:C)</f>
        <v>HYI210BL 5HPTMF 5</v>
      </c>
      <c r="G59" s="33" t="s">
        <v>3124</v>
      </c>
      <c r="H59" s="34" t="str">
        <f>VLOOKUP($G59,'Wholesale Price List'!$B:$Z,4,FALSE)</f>
        <v>Black Line 1.0T 90PS 6MT</v>
      </c>
      <c r="I59" s="56">
        <f>VLOOKUP($G59,'Wholesale Price List'!$B:$V,9,FALSE)</f>
        <v>18104.166666666664</v>
      </c>
      <c r="J59" s="35">
        <v>0.15</v>
      </c>
      <c r="K59" s="137">
        <v>110</v>
      </c>
      <c r="L59" s="56">
        <f t="shared" ref="L59:L62" si="159">(I59*J59)-K59</f>
        <v>2605.6249999999995</v>
      </c>
      <c r="M59" s="56">
        <f t="shared" ref="M59:M62" si="160">I59-L59</f>
        <v>15498.541666666664</v>
      </c>
      <c r="N59" s="56">
        <f t="shared" ref="N59:N62" si="161">M59*20%</f>
        <v>3099.708333333333</v>
      </c>
      <c r="O59" s="65">
        <v>780</v>
      </c>
      <c r="P59" s="56">
        <f>VLOOKUP($G59,'Wholesale Price List'!$B:$W,22,FALSE)</f>
        <v>440</v>
      </c>
      <c r="Q59" s="36">
        <f t="shared" ref="Q59:Q62" si="162">SUM(M59:P59)</f>
        <v>19818.249999999996</v>
      </c>
      <c r="R59" s="37">
        <f t="shared" ref="R59:R62" si="163">((J59*I59)*1.2)-(K59*1.2)</f>
        <v>3126.7499999999995</v>
      </c>
      <c r="S59" s="18"/>
      <c r="T59" s="65">
        <v>270.83</v>
      </c>
      <c r="U59" s="56">
        <f t="shared" ref="U59:U62" si="164">T59*J59</f>
        <v>40.624499999999998</v>
      </c>
      <c r="V59" s="56">
        <f t="shared" ref="V59:V62" si="165">T59-U59</f>
        <v>230.20549999999997</v>
      </c>
      <c r="W59" s="56">
        <f t="shared" ref="W59:W62" si="166">V59*1.2</f>
        <v>276.24659999999994</v>
      </c>
      <c r="X59" s="36">
        <f t="shared" ref="X59:X62" si="167">Q59+((T59-U59)*1.2)</f>
        <v>20094.496599999995</v>
      </c>
      <c r="Y59" s="37">
        <f t="shared" ref="Y59:Y62" si="168">((J59*I59)+(J59*T59))*1.2</f>
        <v>3307.4993999999992</v>
      </c>
      <c r="Z59" s="18"/>
      <c r="AA59" s="65">
        <v>541.66999999999996</v>
      </c>
      <c r="AB59" s="56">
        <f t="shared" ref="AB59:AB62" si="169">AA59*J59</f>
        <v>81.250499999999988</v>
      </c>
      <c r="AC59" s="56">
        <f t="shared" ref="AC59:AC62" si="170">AA59-AB59</f>
        <v>460.41949999999997</v>
      </c>
      <c r="AD59" s="56">
        <f t="shared" ref="AD59:AD62" si="171">AC59*1.2</f>
        <v>552.50339999999994</v>
      </c>
      <c r="AE59" s="36">
        <f t="shared" ref="AE59:AE62" si="172">Q59+AD59</f>
        <v>20370.753399999998</v>
      </c>
      <c r="AF59" s="37">
        <f t="shared" ref="AF59:AF62" si="173">((J59*I59)+(J59*AA59))*1.2</f>
        <v>3356.2505999999994</v>
      </c>
      <c r="AG59" s="18"/>
      <c r="AH59" s="56"/>
      <c r="AI59" s="56"/>
      <c r="AJ59" s="56"/>
      <c r="AK59" s="56"/>
      <c r="AL59" s="36"/>
      <c r="AM59" s="58"/>
      <c r="AN59" s="18"/>
      <c r="AO59" s="56"/>
      <c r="AP59" s="56"/>
      <c r="AQ59" s="56"/>
      <c r="AR59" s="56"/>
      <c r="AS59" s="36"/>
      <c r="AT59" s="58"/>
      <c r="AU59" s="18"/>
      <c r="AV59" s="35">
        <v>0.08</v>
      </c>
      <c r="AW59" s="56">
        <f t="shared" ref="AW59:AW62" si="174">AV59*I59</f>
        <v>1448.3333333333333</v>
      </c>
      <c r="AX59" s="35">
        <f t="shared" ref="AX59:AX62" si="175">J59</f>
        <v>0.15</v>
      </c>
      <c r="AY59" s="56">
        <f t="shared" ref="AY59:AY62" si="176">I59*J59</f>
        <v>2715.6249999999995</v>
      </c>
      <c r="AZ59" s="35">
        <v>0.12</v>
      </c>
      <c r="BA59" s="56">
        <f t="shared" ref="BA59:BA62" si="177">AZ59*I59</f>
        <v>2172.4999999999995</v>
      </c>
      <c r="BB59" s="38">
        <f t="shared" ref="BB59:BB62" si="178">BC59/I59</f>
        <v>0.11000000000000003</v>
      </c>
      <c r="BC59" s="57">
        <f t="shared" ref="BC59:BC62" si="179">(AY59+AW59)-BA59</f>
        <v>1991.4583333333335</v>
      </c>
      <c r="BD59" s="56">
        <f t="shared" ref="BD59:BD62" si="180">((AX59+AV59)-AZ59)*T59</f>
        <v>29.791299999999996</v>
      </c>
      <c r="BE59" s="57">
        <f t="shared" ref="BE59:BE62" si="181">BC59+BD59</f>
        <v>2021.2496333333336</v>
      </c>
      <c r="BF59" s="56">
        <f t="shared" ref="BF59:BF62" si="182">((AX59+AV59)-AZ59)*AA59</f>
        <v>59.583699999999986</v>
      </c>
      <c r="BG59" s="57">
        <f t="shared" ref="BG59:BG62" si="183">BC59+BF59</f>
        <v>2051.0420333333336</v>
      </c>
      <c r="BH59" s="56"/>
      <c r="BI59" s="27"/>
      <c r="BJ59" s="56"/>
      <c r="BK59" s="27"/>
      <c r="BL59" s="19"/>
    </row>
    <row r="60" spans="1:64" s="20" customFormat="1" ht="25" customHeight="1">
      <c r="B60" s="20">
        <f t="shared" ref="B60:B62" si="184">IF(BJ59="Title",1,IF(BJ60="Title","",B59+1))</f>
        <v>2</v>
      </c>
      <c r="C60" s="20" t="str">
        <f t="shared" ref="C60:C62" si="185">IF(B60=1,D59,IF(B60="","",C59))</f>
        <v>I20 [MY26]</v>
      </c>
      <c r="D60" s="33" t="str">
        <f t="shared" ref="D60:D62" si="186">C60&amp;" "&amp;B60</f>
        <v>I20 [MY26] 2</v>
      </c>
      <c r="E60" s="33" t="str">
        <f t="shared" ref="E60:E62" si="187">D60&amp;" - "&amp;H60</f>
        <v>I20 [MY26] 2 - Black Line 1.0T 90PS 7DCT</v>
      </c>
      <c r="F60" s="33" t="str">
        <f>_xlfn.XLOOKUP(G60,'Wholesale Price List'!B:B,'Wholesale Price List'!C:C)</f>
        <v>HYI210BL 5HPTAF 5</v>
      </c>
      <c r="G60" s="33" t="s">
        <v>3127</v>
      </c>
      <c r="H60" s="34" t="str">
        <f>VLOOKUP($G60,'Wholesale Price List'!$B:$Z,4,FALSE)</f>
        <v>Black Line 1.0T 90PS 7DCT</v>
      </c>
      <c r="I60" s="56">
        <f>VLOOKUP($G60,'Wholesale Price List'!$B:$V,9,FALSE)</f>
        <v>19145.833333333332</v>
      </c>
      <c r="J60" s="35">
        <v>0.15</v>
      </c>
      <c r="K60" s="137">
        <v>110</v>
      </c>
      <c r="L60" s="56">
        <f t="shared" si="159"/>
        <v>2761.8749999999995</v>
      </c>
      <c r="M60" s="56">
        <f t="shared" si="160"/>
        <v>16383.958333333332</v>
      </c>
      <c r="N60" s="56">
        <f t="shared" si="161"/>
        <v>3276.7916666666665</v>
      </c>
      <c r="O60" s="65">
        <v>780</v>
      </c>
      <c r="P60" s="56">
        <f>VLOOKUP($G60,'Wholesale Price List'!$B:$W,22,FALSE)</f>
        <v>440</v>
      </c>
      <c r="Q60" s="36">
        <f t="shared" si="162"/>
        <v>20880.75</v>
      </c>
      <c r="R60" s="37">
        <f t="shared" si="163"/>
        <v>3314.2499999999995</v>
      </c>
      <c r="S60" s="18"/>
      <c r="T60" s="65">
        <v>270.83</v>
      </c>
      <c r="U60" s="56">
        <f t="shared" si="164"/>
        <v>40.624499999999998</v>
      </c>
      <c r="V60" s="56">
        <f t="shared" si="165"/>
        <v>230.20549999999997</v>
      </c>
      <c r="W60" s="56">
        <f t="shared" si="166"/>
        <v>276.24659999999994</v>
      </c>
      <c r="X60" s="36">
        <f t="shared" si="167"/>
        <v>21156.996599999999</v>
      </c>
      <c r="Y60" s="37">
        <f t="shared" si="168"/>
        <v>3494.9993999999992</v>
      </c>
      <c r="Z60" s="18"/>
      <c r="AA60" s="65">
        <v>541.66999999999996</v>
      </c>
      <c r="AB60" s="56">
        <f t="shared" si="169"/>
        <v>81.250499999999988</v>
      </c>
      <c r="AC60" s="56">
        <f t="shared" si="170"/>
        <v>460.41949999999997</v>
      </c>
      <c r="AD60" s="56">
        <f t="shared" si="171"/>
        <v>552.50339999999994</v>
      </c>
      <c r="AE60" s="36">
        <f t="shared" si="172"/>
        <v>21433.253400000001</v>
      </c>
      <c r="AF60" s="37">
        <f t="shared" si="173"/>
        <v>3543.7505999999994</v>
      </c>
      <c r="AG60" s="18"/>
      <c r="AH60" s="56"/>
      <c r="AI60" s="56"/>
      <c r="AJ60" s="56"/>
      <c r="AK60" s="56"/>
      <c r="AL60" s="36"/>
      <c r="AM60" s="58"/>
      <c r="AN60" s="18"/>
      <c r="AO60" s="56"/>
      <c r="AP60" s="56"/>
      <c r="AQ60" s="56"/>
      <c r="AR60" s="56"/>
      <c r="AS60" s="36"/>
      <c r="AT60" s="58"/>
      <c r="AU60" s="18"/>
      <c r="AV60" s="35">
        <v>0.08</v>
      </c>
      <c r="AW60" s="56">
        <f t="shared" si="174"/>
        <v>1531.6666666666665</v>
      </c>
      <c r="AX60" s="35">
        <f t="shared" si="175"/>
        <v>0.15</v>
      </c>
      <c r="AY60" s="56">
        <f t="shared" si="176"/>
        <v>2871.8749999999995</v>
      </c>
      <c r="AZ60" s="35">
        <v>0.12</v>
      </c>
      <c r="BA60" s="56">
        <f t="shared" si="177"/>
        <v>2297.4999999999995</v>
      </c>
      <c r="BB60" s="38">
        <f t="shared" si="178"/>
        <v>0.11</v>
      </c>
      <c r="BC60" s="57">
        <f t="shared" si="179"/>
        <v>2106.0416666666665</v>
      </c>
      <c r="BD60" s="56">
        <f t="shared" si="180"/>
        <v>29.791299999999996</v>
      </c>
      <c r="BE60" s="57">
        <f t="shared" si="181"/>
        <v>2135.8329666666664</v>
      </c>
      <c r="BF60" s="56">
        <f t="shared" si="182"/>
        <v>59.583699999999986</v>
      </c>
      <c r="BG60" s="57">
        <f t="shared" si="183"/>
        <v>2165.6253666666667</v>
      </c>
      <c r="BH60" s="56"/>
      <c r="BI60" s="27"/>
      <c r="BJ60" s="56"/>
      <c r="BK60" s="27"/>
      <c r="BL60" s="19"/>
    </row>
    <row r="61" spans="1:64" s="20" customFormat="1" ht="25" customHeight="1">
      <c r="B61" s="20">
        <f t="shared" si="184"/>
        <v>3</v>
      </c>
      <c r="C61" s="20" t="str">
        <f t="shared" si="185"/>
        <v>I20 [MY26]</v>
      </c>
      <c r="D61" s="33" t="str">
        <f t="shared" si="186"/>
        <v>I20 [MY26] 3</v>
      </c>
      <c r="E61" s="33" t="str">
        <f t="shared" si="187"/>
        <v>I20 [MY26] 3 - Tech Line 1.0T 90PS 6MT</v>
      </c>
      <c r="F61" s="33" t="str">
        <f>_xlfn.XLOOKUP(G61,'Wholesale Price List'!B:B,'Wholesale Price List'!C:C)</f>
        <v>HYI210TL 5HPTMF 5</v>
      </c>
      <c r="G61" s="33" t="s">
        <v>3130</v>
      </c>
      <c r="H61" s="34" t="str">
        <f>VLOOKUP($G61,'Wholesale Price List'!$B:$Z,4,FALSE)</f>
        <v>Tech Line 1.0T 90PS 6MT</v>
      </c>
      <c r="I61" s="56">
        <f>VLOOKUP($G61,'Wholesale Price List'!$B:$V,9,FALSE)</f>
        <v>19104.166666666668</v>
      </c>
      <c r="J61" s="35">
        <v>0.15</v>
      </c>
      <c r="K61" s="137">
        <v>110</v>
      </c>
      <c r="L61" s="56">
        <f t="shared" si="159"/>
        <v>2755.625</v>
      </c>
      <c r="M61" s="56">
        <f t="shared" si="160"/>
        <v>16348.541666666668</v>
      </c>
      <c r="N61" s="56">
        <f t="shared" si="161"/>
        <v>3269.7083333333339</v>
      </c>
      <c r="O61" s="65">
        <v>780</v>
      </c>
      <c r="P61" s="56">
        <f>VLOOKUP($G61,'Wholesale Price List'!$B:$W,22,FALSE)</f>
        <v>540</v>
      </c>
      <c r="Q61" s="36">
        <f t="shared" si="162"/>
        <v>20938.25</v>
      </c>
      <c r="R61" s="37">
        <f t="shared" si="163"/>
        <v>3306.75</v>
      </c>
      <c r="S61" s="18"/>
      <c r="T61" s="65">
        <v>270.83</v>
      </c>
      <c r="U61" s="56">
        <f t="shared" si="164"/>
        <v>40.624499999999998</v>
      </c>
      <c r="V61" s="56">
        <f t="shared" si="165"/>
        <v>230.20549999999997</v>
      </c>
      <c r="W61" s="56">
        <f t="shared" si="166"/>
        <v>276.24659999999994</v>
      </c>
      <c r="X61" s="36">
        <f t="shared" si="167"/>
        <v>21214.496599999999</v>
      </c>
      <c r="Y61" s="37">
        <f t="shared" si="168"/>
        <v>3487.4993999999997</v>
      </c>
      <c r="Z61" s="18"/>
      <c r="AA61" s="65">
        <v>541.66999999999996</v>
      </c>
      <c r="AB61" s="56">
        <f t="shared" si="169"/>
        <v>81.250499999999988</v>
      </c>
      <c r="AC61" s="56">
        <f t="shared" si="170"/>
        <v>460.41949999999997</v>
      </c>
      <c r="AD61" s="56">
        <f t="shared" si="171"/>
        <v>552.50339999999994</v>
      </c>
      <c r="AE61" s="36">
        <f t="shared" si="172"/>
        <v>21490.753400000001</v>
      </c>
      <c r="AF61" s="37">
        <f t="shared" si="173"/>
        <v>3536.2505999999998</v>
      </c>
      <c r="AG61" s="18"/>
      <c r="AH61" s="56"/>
      <c r="AI61" s="56"/>
      <c r="AJ61" s="56"/>
      <c r="AK61" s="56"/>
      <c r="AL61" s="36"/>
      <c r="AM61" s="58"/>
      <c r="AN61" s="18"/>
      <c r="AO61" s="56"/>
      <c r="AP61" s="56"/>
      <c r="AQ61" s="56"/>
      <c r="AR61" s="56"/>
      <c r="AS61" s="36"/>
      <c r="AT61" s="58"/>
      <c r="AU61" s="18"/>
      <c r="AV61" s="35">
        <v>0.08</v>
      </c>
      <c r="AW61" s="56">
        <f t="shared" si="174"/>
        <v>1528.3333333333335</v>
      </c>
      <c r="AX61" s="35">
        <f t="shared" si="175"/>
        <v>0.15</v>
      </c>
      <c r="AY61" s="56">
        <f t="shared" si="176"/>
        <v>2865.625</v>
      </c>
      <c r="AZ61" s="35">
        <v>0.12</v>
      </c>
      <c r="BA61" s="56">
        <f t="shared" si="177"/>
        <v>2292.5</v>
      </c>
      <c r="BB61" s="38">
        <f t="shared" si="178"/>
        <v>0.11000000000000003</v>
      </c>
      <c r="BC61" s="57">
        <f t="shared" si="179"/>
        <v>2101.4583333333339</v>
      </c>
      <c r="BD61" s="56">
        <f t="shared" si="180"/>
        <v>29.791299999999996</v>
      </c>
      <c r="BE61" s="57">
        <f t="shared" si="181"/>
        <v>2131.2496333333338</v>
      </c>
      <c r="BF61" s="56">
        <f t="shared" si="182"/>
        <v>59.583699999999986</v>
      </c>
      <c r="BG61" s="57">
        <f t="shared" si="183"/>
        <v>2161.0420333333341</v>
      </c>
      <c r="BH61" s="56"/>
      <c r="BI61" s="27"/>
      <c r="BJ61" s="56"/>
      <c r="BK61" s="27"/>
      <c r="BL61" s="19"/>
    </row>
    <row r="62" spans="1:64" s="20" customFormat="1" ht="25" customHeight="1">
      <c r="B62" s="20">
        <f t="shared" si="184"/>
        <v>4</v>
      </c>
      <c r="C62" s="20" t="str">
        <f t="shared" si="185"/>
        <v>I20 [MY26]</v>
      </c>
      <c r="D62" s="33" t="str">
        <f t="shared" si="186"/>
        <v>I20 [MY26] 4</v>
      </c>
      <c r="E62" s="33" t="str">
        <f t="shared" si="187"/>
        <v>I20 [MY26] 4 - Tech Line 1.0T 90PS 7DCT</v>
      </c>
      <c r="F62" s="33" t="str">
        <f>_xlfn.XLOOKUP(G62,'Wholesale Price List'!B:B,'Wholesale Price List'!C:C)</f>
        <v>HYI210TL 5HPTAF 5</v>
      </c>
      <c r="G62" s="33" t="s">
        <v>3133</v>
      </c>
      <c r="H62" s="34" t="str">
        <f>VLOOKUP($G62,'Wholesale Price List'!$B:$Z,4,FALSE)</f>
        <v>Tech Line 1.0T 90PS 7DCT</v>
      </c>
      <c r="I62" s="56">
        <f>VLOOKUP($G62,'Wholesale Price List'!$B:$V,9,FALSE)</f>
        <v>20145.833333333332</v>
      </c>
      <c r="J62" s="35">
        <v>0.15</v>
      </c>
      <c r="K62" s="137">
        <v>110</v>
      </c>
      <c r="L62" s="56">
        <f t="shared" si="159"/>
        <v>2911.8749999999995</v>
      </c>
      <c r="M62" s="56">
        <f t="shared" si="160"/>
        <v>17233.958333333332</v>
      </c>
      <c r="N62" s="56">
        <f t="shared" si="161"/>
        <v>3446.7916666666665</v>
      </c>
      <c r="O62" s="65">
        <v>780</v>
      </c>
      <c r="P62" s="56">
        <f>VLOOKUP($G62,'Wholesale Price List'!$B:$W,22,FALSE)</f>
        <v>540</v>
      </c>
      <c r="Q62" s="36">
        <f t="shared" si="162"/>
        <v>22000.75</v>
      </c>
      <c r="R62" s="37">
        <f t="shared" si="163"/>
        <v>3494.2499999999995</v>
      </c>
      <c r="S62" s="18"/>
      <c r="T62" s="65">
        <v>270.83</v>
      </c>
      <c r="U62" s="56">
        <f t="shared" si="164"/>
        <v>40.624499999999998</v>
      </c>
      <c r="V62" s="56">
        <f t="shared" si="165"/>
        <v>230.20549999999997</v>
      </c>
      <c r="W62" s="56">
        <f t="shared" si="166"/>
        <v>276.24659999999994</v>
      </c>
      <c r="X62" s="36">
        <f t="shared" si="167"/>
        <v>22276.996599999999</v>
      </c>
      <c r="Y62" s="37">
        <f t="shared" si="168"/>
        <v>3674.9993999999992</v>
      </c>
      <c r="Z62" s="18"/>
      <c r="AA62" s="65">
        <v>541.66999999999996</v>
      </c>
      <c r="AB62" s="56">
        <f t="shared" si="169"/>
        <v>81.250499999999988</v>
      </c>
      <c r="AC62" s="56">
        <f t="shared" si="170"/>
        <v>460.41949999999997</v>
      </c>
      <c r="AD62" s="56">
        <f t="shared" si="171"/>
        <v>552.50339999999994</v>
      </c>
      <c r="AE62" s="36">
        <f t="shared" si="172"/>
        <v>22553.253400000001</v>
      </c>
      <c r="AF62" s="37">
        <f t="shared" si="173"/>
        <v>3723.7505999999994</v>
      </c>
      <c r="AG62" s="18"/>
      <c r="AH62" s="56"/>
      <c r="AI62" s="56"/>
      <c r="AJ62" s="56"/>
      <c r="AK62" s="56"/>
      <c r="AL62" s="36"/>
      <c r="AM62" s="58"/>
      <c r="AN62" s="18"/>
      <c r="AO62" s="56"/>
      <c r="AP62" s="56"/>
      <c r="AQ62" s="56"/>
      <c r="AR62" s="56"/>
      <c r="AS62" s="36"/>
      <c r="AT62" s="58"/>
      <c r="AU62" s="18"/>
      <c r="AV62" s="35">
        <v>0.08</v>
      </c>
      <c r="AW62" s="56">
        <f t="shared" si="174"/>
        <v>1611.6666666666665</v>
      </c>
      <c r="AX62" s="35">
        <f t="shared" si="175"/>
        <v>0.15</v>
      </c>
      <c r="AY62" s="56">
        <f t="shared" si="176"/>
        <v>3021.8749999999995</v>
      </c>
      <c r="AZ62" s="35">
        <v>0.12</v>
      </c>
      <c r="BA62" s="56">
        <f t="shared" si="177"/>
        <v>2417.4999999999995</v>
      </c>
      <c r="BB62" s="38">
        <f t="shared" si="178"/>
        <v>0.11</v>
      </c>
      <c r="BC62" s="57">
        <f t="shared" si="179"/>
        <v>2216.0416666666665</v>
      </c>
      <c r="BD62" s="56">
        <f t="shared" si="180"/>
        <v>29.791299999999996</v>
      </c>
      <c r="BE62" s="57">
        <f t="shared" si="181"/>
        <v>2245.8329666666664</v>
      </c>
      <c r="BF62" s="56">
        <f t="shared" si="182"/>
        <v>59.583699999999986</v>
      </c>
      <c r="BG62" s="57">
        <f t="shared" si="183"/>
        <v>2275.6253666666667</v>
      </c>
      <c r="BH62" s="56"/>
      <c r="BI62" s="27"/>
      <c r="BJ62" s="56"/>
      <c r="BK62" s="27"/>
      <c r="BL62" s="19"/>
    </row>
    <row r="63" spans="1:64" s="20" customFormat="1" ht="25" customHeight="1">
      <c r="A63" s="20">
        <f>_xlfn.XLOOKUP(G63,'[1]Hyundai Comms PL 0725'!$A:$A,'[1]Hyundai Comms PL 0725'!$B:$B)</f>
        <v>0</v>
      </c>
      <c r="D63" s="174" t="s">
        <v>3232</v>
      </c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94"/>
      <c r="BK63" s="94"/>
      <c r="BL63" s="19"/>
    </row>
    <row r="64" spans="1:64" s="20" customFormat="1" ht="25" customHeight="1">
      <c r="A64" s="20" t="e">
        <f>_xlfn.XLOOKUP(G64,'[1]Hyundai Comms PL 0725'!$A:$A,'[1]Hyundai Comms PL 0725'!$B:$B)</f>
        <v>#N/A</v>
      </c>
      <c r="B64" s="20">
        <f t="shared" ref="B64:B67" si="188">IF(BJ63="Title",1,IF(BJ64="Title","",B63+1))</f>
        <v>1</v>
      </c>
      <c r="C64" s="20" t="str">
        <f t="shared" ref="C64:C67" si="189">IF(B64=1,D63,IF(B64="","",C63))</f>
        <v>BAYON [MY26]</v>
      </c>
      <c r="D64" s="33" t="str">
        <f t="shared" ref="D64:D67" si="190">C64&amp;" "&amp;B64</f>
        <v>BAYON [MY26] 1</v>
      </c>
      <c r="E64" s="33" t="str">
        <f t="shared" ref="E64:E67" si="191">D64&amp;" - "&amp;H64</f>
        <v>BAYON [MY26] 1 - Black Line 1.0T 90PS 6MT </v>
      </c>
      <c r="F64" s="33" t="str">
        <f>_xlfn.XLOOKUP(G64,'Wholesale Price List'!B:B,'Wholesale Price List'!C:C)</f>
        <v>HYBA10BL95HPTMF 1</v>
      </c>
      <c r="G64" s="33" t="s">
        <v>3146</v>
      </c>
      <c r="H64" s="34" t="str">
        <f>VLOOKUP($G64,'Wholesale Price List'!$B:$Z,4,FALSE)</f>
        <v>Black Line 1.0T 90PS 6MT </v>
      </c>
      <c r="I64" s="56">
        <f>VLOOKUP($G64,'Wholesale Price List'!$B:$V,9,FALSE)</f>
        <v>18729.166666666668</v>
      </c>
      <c r="J64" s="35">
        <v>0.16</v>
      </c>
      <c r="K64" s="137">
        <v>110</v>
      </c>
      <c r="L64" s="56">
        <f t="shared" si="117"/>
        <v>2886.666666666667</v>
      </c>
      <c r="M64" s="56">
        <f t="shared" ref="M64:M67" si="192">I64-L64</f>
        <v>15842.5</v>
      </c>
      <c r="N64" s="56">
        <f t="shared" ref="N64:N67" si="193">M64*20%</f>
        <v>3168.5</v>
      </c>
      <c r="O64" s="65">
        <v>780</v>
      </c>
      <c r="P64" s="56">
        <f>VLOOKUP($G64,'Wholesale Price List'!$B:$W,22,FALSE)</f>
        <v>540</v>
      </c>
      <c r="Q64" s="36">
        <f t="shared" ref="Q64:Q67" si="194">SUM(M64:P64)</f>
        <v>20331</v>
      </c>
      <c r="R64" s="37">
        <f t="shared" si="121"/>
        <v>3464.0000000000005</v>
      </c>
      <c r="S64" s="18"/>
      <c r="T64" s="65">
        <v>270.83</v>
      </c>
      <c r="U64" s="56">
        <f t="shared" ref="U64:U67" si="195">T64*J64</f>
        <v>43.332799999999999</v>
      </c>
      <c r="V64" s="56">
        <f t="shared" ref="V64:V67" si="196">T64-U64</f>
        <v>227.49719999999999</v>
      </c>
      <c r="W64" s="56">
        <f t="shared" ref="W64:W67" si="197">V64*1.2</f>
        <v>272.99663999999996</v>
      </c>
      <c r="X64" s="36">
        <f t="shared" ref="X64:X67" si="198">Q64+((T64-U64)*1.2)</f>
        <v>20603.996640000001</v>
      </c>
      <c r="Y64" s="37">
        <f t="shared" ref="Y64:Y67" si="199">((J64*I64)+(J64*T64))*1.2</f>
        <v>3647.9993600000003</v>
      </c>
      <c r="Z64" s="18"/>
      <c r="AA64" s="65">
        <v>541.66999999999996</v>
      </c>
      <c r="AB64" s="56">
        <f t="shared" ref="AB64:AB67" si="200">AA64*J64</f>
        <v>86.667199999999994</v>
      </c>
      <c r="AC64" s="56">
        <f t="shared" ref="AC64:AC67" si="201">AA64-AB64</f>
        <v>455.00279999999998</v>
      </c>
      <c r="AD64" s="56">
        <f t="shared" ref="AD64:AD67" si="202">AC64*1.2</f>
        <v>546.00335999999993</v>
      </c>
      <c r="AE64" s="36">
        <f t="shared" ref="AE64:AE67" si="203">Q64+AD64</f>
        <v>20877.003359999999</v>
      </c>
      <c r="AF64" s="37">
        <f t="shared" ref="AF64:AF67" si="204">((J64*I64)+(J64*AA64))*1.2</f>
        <v>3700.0006400000002</v>
      </c>
      <c r="AG64" s="18"/>
      <c r="AH64" s="56"/>
      <c r="AI64" s="56"/>
      <c r="AJ64" s="56"/>
      <c r="AK64" s="56"/>
      <c r="AL64" s="36"/>
      <c r="AM64" s="58"/>
      <c r="AN64" s="18"/>
      <c r="AO64" s="56"/>
      <c r="AP64" s="56"/>
      <c r="AQ64" s="56"/>
      <c r="AR64" s="56"/>
      <c r="AS64" s="36"/>
      <c r="AT64" s="58"/>
      <c r="AU64" s="18"/>
      <c r="AV64" s="35">
        <v>0.08</v>
      </c>
      <c r="AW64" s="56">
        <f t="shared" ref="AW64:AW67" si="205">AV64*I64</f>
        <v>1498.3333333333335</v>
      </c>
      <c r="AX64" s="35">
        <f t="shared" ref="AX64:AX67" si="206">J64</f>
        <v>0.16</v>
      </c>
      <c r="AY64" s="56">
        <f t="shared" ref="AY64:AY67" si="207">I64*J64</f>
        <v>2996.666666666667</v>
      </c>
      <c r="AZ64" s="35">
        <v>0.12</v>
      </c>
      <c r="BA64" s="56">
        <f t="shared" ref="BA64:BA67" si="208">AZ64*I64</f>
        <v>2247.5</v>
      </c>
      <c r="BB64" s="38">
        <f t="shared" ref="BB64:BB67" si="209">BC64/I64</f>
        <v>0.12</v>
      </c>
      <c r="BC64" s="57">
        <f t="shared" ref="BC64:BC67" si="210">(AY64+AW64)-BA64</f>
        <v>2247.5</v>
      </c>
      <c r="BD64" s="56">
        <f t="shared" ref="BD64:BD67" si="211">((AX64+AV64)-AZ64)*T64</f>
        <v>32.499599999999994</v>
      </c>
      <c r="BE64" s="57">
        <f t="shared" ref="BE64:BE67" si="212">BC64+BD64</f>
        <v>2279.9996000000001</v>
      </c>
      <c r="BF64" s="56">
        <f t="shared" ref="BF64:BF67" si="213">((AX64+AV64)-AZ64)*AA64</f>
        <v>65.000399999999999</v>
      </c>
      <c r="BG64" s="57">
        <f t="shared" ref="BG64:BG67" si="214">BC64+BF64</f>
        <v>2312.5003999999999</v>
      </c>
      <c r="BH64" s="56"/>
      <c r="BI64" s="27"/>
      <c r="BJ64" s="56"/>
      <c r="BK64" s="27"/>
      <c r="BL64" s="19"/>
    </row>
    <row r="65" spans="1:64" s="20" customFormat="1" ht="25" customHeight="1">
      <c r="A65" s="20" t="e">
        <f>_xlfn.XLOOKUP(G65,'[1]Hyundai Comms PL 0725'!$A:$A,'[1]Hyundai Comms PL 0725'!$B:$B)</f>
        <v>#N/A</v>
      </c>
      <c r="B65" s="20">
        <f t="shared" si="188"/>
        <v>2</v>
      </c>
      <c r="C65" s="20" t="str">
        <f t="shared" si="189"/>
        <v>BAYON [MY26]</v>
      </c>
      <c r="D65" s="33" t="str">
        <f t="shared" si="190"/>
        <v>BAYON [MY26] 2</v>
      </c>
      <c r="E65" s="33" t="str">
        <f t="shared" si="191"/>
        <v>BAYON [MY26] 2 - Black Line 1.0T 90PS 7DCT  </v>
      </c>
      <c r="F65" s="33" t="str">
        <f>_xlfn.XLOOKUP(G65,'Wholesale Price List'!B:B,'Wholesale Price List'!C:C)</f>
        <v>HYBA10BL95HPTAF 1</v>
      </c>
      <c r="G65" s="33" t="s">
        <v>3149</v>
      </c>
      <c r="H65" s="34" t="str">
        <f>VLOOKUP($G65,'Wholesale Price List'!$B:$Z,4,FALSE)</f>
        <v>Black Line 1.0T 90PS 7DCT  </v>
      </c>
      <c r="I65" s="56">
        <f>VLOOKUP($G65,'Wholesale Price List'!$B:$V,9,FALSE)</f>
        <v>19770.833333333336</v>
      </c>
      <c r="J65" s="35">
        <v>0.16</v>
      </c>
      <c r="K65" s="137">
        <v>110</v>
      </c>
      <c r="L65" s="56">
        <f t="shared" si="117"/>
        <v>3053.3333333333339</v>
      </c>
      <c r="M65" s="56">
        <f t="shared" si="192"/>
        <v>16717.5</v>
      </c>
      <c r="N65" s="56">
        <f t="shared" si="193"/>
        <v>3343.5</v>
      </c>
      <c r="O65" s="65">
        <v>780</v>
      </c>
      <c r="P65" s="56">
        <f>VLOOKUP($G65,'Wholesale Price List'!$B:$W,22,FALSE)</f>
        <v>540</v>
      </c>
      <c r="Q65" s="36">
        <f t="shared" si="194"/>
        <v>21381</v>
      </c>
      <c r="R65" s="37">
        <f t="shared" si="121"/>
        <v>3664.0000000000005</v>
      </c>
      <c r="S65" s="18"/>
      <c r="T65" s="65">
        <v>270.83</v>
      </c>
      <c r="U65" s="56">
        <f t="shared" si="195"/>
        <v>43.332799999999999</v>
      </c>
      <c r="V65" s="56">
        <f t="shared" si="196"/>
        <v>227.49719999999999</v>
      </c>
      <c r="W65" s="56">
        <f t="shared" si="197"/>
        <v>272.99663999999996</v>
      </c>
      <c r="X65" s="36">
        <f t="shared" si="198"/>
        <v>21653.996640000001</v>
      </c>
      <c r="Y65" s="37">
        <f t="shared" si="199"/>
        <v>3847.9993600000007</v>
      </c>
      <c r="Z65" s="18"/>
      <c r="AA65" s="65">
        <v>541.66999999999996</v>
      </c>
      <c r="AB65" s="56">
        <f t="shared" si="200"/>
        <v>86.667199999999994</v>
      </c>
      <c r="AC65" s="56">
        <f t="shared" si="201"/>
        <v>455.00279999999998</v>
      </c>
      <c r="AD65" s="56">
        <f t="shared" si="202"/>
        <v>546.00335999999993</v>
      </c>
      <c r="AE65" s="36">
        <f t="shared" si="203"/>
        <v>21927.003359999999</v>
      </c>
      <c r="AF65" s="37">
        <f t="shared" si="204"/>
        <v>3900.0006400000002</v>
      </c>
      <c r="AG65" s="18"/>
      <c r="AH65" s="56"/>
      <c r="AI65" s="56"/>
      <c r="AJ65" s="56"/>
      <c r="AK65" s="56"/>
      <c r="AL65" s="36"/>
      <c r="AM65" s="58"/>
      <c r="AN65" s="18"/>
      <c r="AO65" s="56"/>
      <c r="AP65" s="56"/>
      <c r="AQ65" s="56"/>
      <c r="AR65" s="56"/>
      <c r="AS65" s="36"/>
      <c r="AT65" s="58"/>
      <c r="AU65" s="18"/>
      <c r="AV65" s="35">
        <v>0.08</v>
      </c>
      <c r="AW65" s="56">
        <f t="shared" si="205"/>
        <v>1581.666666666667</v>
      </c>
      <c r="AX65" s="35">
        <f t="shared" si="206"/>
        <v>0.16</v>
      </c>
      <c r="AY65" s="56">
        <f t="shared" si="207"/>
        <v>3163.3333333333339</v>
      </c>
      <c r="AZ65" s="35">
        <v>0.12</v>
      </c>
      <c r="BA65" s="56">
        <f t="shared" si="208"/>
        <v>2372.5</v>
      </c>
      <c r="BB65" s="38">
        <f t="shared" si="209"/>
        <v>0.12000000000000004</v>
      </c>
      <c r="BC65" s="57">
        <f t="shared" si="210"/>
        <v>2372.5000000000009</v>
      </c>
      <c r="BD65" s="56">
        <f t="shared" si="211"/>
        <v>32.499599999999994</v>
      </c>
      <c r="BE65" s="57">
        <f t="shared" si="212"/>
        <v>2404.999600000001</v>
      </c>
      <c r="BF65" s="56">
        <f t="shared" si="213"/>
        <v>65.000399999999999</v>
      </c>
      <c r="BG65" s="57">
        <f t="shared" si="214"/>
        <v>2437.5004000000008</v>
      </c>
      <c r="BH65" s="56"/>
      <c r="BI65" s="27"/>
      <c r="BJ65" s="56"/>
      <c r="BK65" s="27"/>
      <c r="BL65" s="19"/>
    </row>
    <row r="66" spans="1:64" s="20" customFormat="1" ht="25" customHeight="1">
      <c r="A66" s="20" t="e">
        <f>_xlfn.XLOOKUP(G66,'[1]Hyundai Comms PL 0725'!$A:$A,'[1]Hyundai Comms PL 0725'!$B:$B)</f>
        <v>#N/A</v>
      </c>
      <c r="B66" s="20">
        <f t="shared" si="188"/>
        <v>3</v>
      </c>
      <c r="C66" s="20" t="str">
        <f t="shared" si="189"/>
        <v>BAYON [MY26]</v>
      </c>
      <c r="D66" s="33" t="str">
        <f t="shared" si="190"/>
        <v>BAYON [MY26] 3</v>
      </c>
      <c r="E66" s="33" t="str">
        <f t="shared" si="191"/>
        <v>BAYON [MY26] 3 - Tech Line 1.0T 90PS 6MT  </v>
      </c>
      <c r="F66" s="33" t="str">
        <f>_xlfn.XLOOKUP(G66,'Wholesale Price List'!B:B,'Wholesale Price List'!C:C)</f>
        <v>HYBA10TL95HPTMF 1</v>
      </c>
      <c r="G66" s="33" t="s">
        <v>3152</v>
      </c>
      <c r="H66" s="34" t="str">
        <f>VLOOKUP($G66,'Wholesale Price List'!$B:$Z,4,FALSE)</f>
        <v>Tech Line 1.0T 90PS 6MT  </v>
      </c>
      <c r="I66" s="56">
        <f>VLOOKUP($G66,'Wholesale Price List'!$B:$V,9,FALSE)</f>
        <v>19979.166666666668</v>
      </c>
      <c r="J66" s="35">
        <v>0.16</v>
      </c>
      <c r="K66" s="137">
        <v>110</v>
      </c>
      <c r="L66" s="56">
        <f t="shared" si="117"/>
        <v>3086.666666666667</v>
      </c>
      <c r="M66" s="56">
        <f t="shared" si="192"/>
        <v>16892.5</v>
      </c>
      <c r="N66" s="56">
        <f t="shared" si="193"/>
        <v>3378.5</v>
      </c>
      <c r="O66" s="65">
        <v>780</v>
      </c>
      <c r="P66" s="56">
        <f>VLOOKUP($G66,'Wholesale Price List'!$B:$W,22,FALSE)</f>
        <v>540</v>
      </c>
      <c r="Q66" s="36">
        <f t="shared" si="194"/>
        <v>21591</v>
      </c>
      <c r="R66" s="37">
        <f t="shared" si="121"/>
        <v>3704</v>
      </c>
      <c r="S66" s="18"/>
      <c r="T66" s="65">
        <v>270.83</v>
      </c>
      <c r="U66" s="56">
        <f t="shared" si="195"/>
        <v>43.332799999999999</v>
      </c>
      <c r="V66" s="56">
        <f t="shared" si="196"/>
        <v>227.49719999999999</v>
      </c>
      <c r="W66" s="56">
        <f t="shared" si="197"/>
        <v>272.99663999999996</v>
      </c>
      <c r="X66" s="36">
        <f t="shared" si="198"/>
        <v>21863.996640000001</v>
      </c>
      <c r="Y66" s="37">
        <f t="shared" si="199"/>
        <v>3887.9993600000003</v>
      </c>
      <c r="Z66" s="18"/>
      <c r="AA66" s="65">
        <v>541.66999999999996</v>
      </c>
      <c r="AB66" s="56">
        <f t="shared" si="200"/>
        <v>86.667199999999994</v>
      </c>
      <c r="AC66" s="56">
        <f t="shared" si="201"/>
        <v>455.00279999999998</v>
      </c>
      <c r="AD66" s="56">
        <f t="shared" si="202"/>
        <v>546.00335999999993</v>
      </c>
      <c r="AE66" s="36">
        <f t="shared" si="203"/>
        <v>22137.003359999999</v>
      </c>
      <c r="AF66" s="37">
        <f t="shared" si="204"/>
        <v>3940.0006400000002</v>
      </c>
      <c r="AG66" s="18"/>
      <c r="AH66" s="56"/>
      <c r="AI66" s="56"/>
      <c r="AJ66" s="56"/>
      <c r="AK66" s="56"/>
      <c r="AL66" s="36"/>
      <c r="AM66" s="58"/>
      <c r="AN66" s="18"/>
      <c r="AO66" s="56"/>
      <c r="AP66" s="56"/>
      <c r="AQ66" s="56"/>
      <c r="AR66" s="56"/>
      <c r="AS66" s="36"/>
      <c r="AT66" s="58"/>
      <c r="AU66" s="18"/>
      <c r="AV66" s="35">
        <v>0.08</v>
      </c>
      <c r="AW66" s="56">
        <f t="shared" si="205"/>
        <v>1598.3333333333335</v>
      </c>
      <c r="AX66" s="35">
        <f t="shared" si="206"/>
        <v>0.16</v>
      </c>
      <c r="AY66" s="56">
        <f t="shared" si="207"/>
        <v>3196.666666666667</v>
      </c>
      <c r="AZ66" s="35">
        <v>0.12</v>
      </c>
      <c r="BA66" s="56">
        <f t="shared" si="208"/>
        <v>2397.5</v>
      </c>
      <c r="BB66" s="38">
        <f t="shared" si="209"/>
        <v>0.12</v>
      </c>
      <c r="BC66" s="57">
        <f t="shared" si="210"/>
        <v>2397.5</v>
      </c>
      <c r="BD66" s="56">
        <f t="shared" si="211"/>
        <v>32.499599999999994</v>
      </c>
      <c r="BE66" s="57">
        <f t="shared" si="212"/>
        <v>2429.9996000000001</v>
      </c>
      <c r="BF66" s="56">
        <f t="shared" si="213"/>
        <v>65.000399999999999</v>
      </c>
      <c r="BG66" s="57">
        <f t="shared" si="214"/>
        <v>2462.5003999999999</v>
      </c>
      <c r="BH66" s="56"/>
      <c r="BI66" s="27"/>
      <c r="BJ66" s="56"/>
      <c r="BK66" s="27"/>
      <c r="BL66" s="19"/>
    </row>
    <row r="67" spans="1:64" s="20" customFormat="1" ht="25" customHeight="1">
      <c r="A67" s="20" t="e">
        <f>_xlfn.XLOOKUP(G67,'[1]Hyundai Comms PL 0725'!$A:$A,'[1]Hyundai Comms PL 0725'!$B:$B)</f>
        <v>#N/A</v>
      </c>
      <c r="B67" s="20">
        <f t="shared" si="188"/>
        <v>4</v>
      </c>
      <c r="C67" s="20" t="str">
        <f t="shared" si="189"/>
        <v>BAYON [MY26]</v>
      </c>
      <c r="D67" s="33" t="str">
        <f t="shared" si="190"/>
        <v>BAYON [MY26] 4</v>
      </c>
      <c r="E67" s="33" t="str">
        <f t="shared" si="191"/>
        <v>BAYON [MY26] 4 - Tech Line 1.0T 90PS 7DCT</v>
      </c>
      <c r="F67" s="33" t="str">
        <f>_xlfn.XLOOKUP(G67,'Wholesale Price List'!B:B,'Wholesale Price List'!C:C)</f>
        <v>HYBA10TL95HPTAF 1</v>
      </c>
      <c r="G67" s="33" t="s">
        <v>3155</v>
      </c>
      <c r="H67" s="34" t="str">
        <f>VLOOKUP($G67,'Wholesale Price List'!$B:$Z,4,FALSE)</f>
        <v>Tech Line 1.0T 90PS 7DCT</v>
      </c>
      <c r="I67" s="56">
        <f>VLOOKUP($G67,'Wholesale Price List'!$B:$V,9,FALSE)</f>
        <v>21020.833333333332</v>
      </c>
      <c r="J67" s="35">
        <v>0.16</v>
      </c>
      <c r="K67" s="137">
        <v>110</v>
      </c>
      <c r="L67" s="56">
        <f t="shared" si="117"/>
        <v>3253.333333333333</v>
      </c>
      <c r="M67" s="56">
        <f t="shared" si="192"/>
        <v>17767.5</v>
      </c>
      <c r="N67" s="56">
        <f t="shared" si="193"/>
        <v>3553.5</v>
      </c>
      <c r="O67" s="65">
        <v>780</v>
      </c>
      <c r="P67" s="56">
        <f>VLOOKUP($G67,'Wholesale Price List'!$B:$W,22,FALSE)</f>
        <v>540</v>
      </c>
      <c r="Q67" s="36">
        <f t="shared" si="194"/>
        <v>22641</v>
      </c>
      <c r="R67" s="37">
        <f t="shared" si="121"/>
        <v>3903.9999999999995</v>
      </c>
      <c r="S67" s="18"/>
      <c r="T67" s="65">
        <v>270.83</v>
      </c>
      <c r="U67" s="56">
        <f t="shared" si="195"/>
        <v>43.332799999999999</v>
      </c>
      <c r="V67" s="56">
        <f t="shared" si="196"/>
        <v>227.49719999999999</v>
      </c>
      <c r="W67" s="56">
        <f t="shared" si="197"/>
        <v>272.99663999999996</v>
      </c>
      <c r="X67" s="36">
        <f t="shared" si="198"/>
        <v>22913.996640000001</v>
      </c>
      <c r="Y67" s="37">
        <f t="shared" si="199"/>
        <v>4087.9993599999998</v>
      </c>
      <c r="Z67" s="18"/>
      <c r="AA67" s="65">
        <v>541.66999999999996</v>
      </c>
      <c r="AB67" s="56">
        <f t="shared" si="200"/>
        <v>86.667199999999994</v>
      </c>
      <c r="AC67" s="56">
        <f t="shared" si="201"/>
        <v>455.00279999999998</v>
      </c>
      <c r="AD67" s="56">
        <f t="shared" si="202"/>
        <v>546.00335999999993</v>
      </c>
      <c r="AE67" s="36">
        <f t="shared" si="203"/>
        <v>23187.003359999999</v>
      </c>
      <c r="AF67" s="37">
        <f t="shared" si="204"/>
        <v>4140.0006399999993</v>
      </c>
      <c r="AG67" s="18"/>
      <c r="AH67" s="56"/>
      <c r="AI67" s="56"/>
      <c r="AJ67" s="56"/>
      <c r="AK67" s="56"/>
      <c r="AL67" s="36"/>
      <c r="AM67" s="58"/>
      <c r="AN67" s="18"/>
      <c r="AO67" s="56"/>
      <c r="AP67" s="56"/>
      <c r="AQ67" s="56"/>
      <c r="AR67" s="56"/>
      <c r="AS67" s="36"/>
      <c r="AT67" s="58"/>
      <c r="AU67" s="18"/>
      <c r="AV67" s="35">
        <v>0.08</v>
      </c>
      <c r="AW67" s="56">
        <f t="shared" si="205"/>
        <v>1681.6666666666665</v>
      </c>
      <c r="AX67" s="35">
        <f t="shared" si="206"/>
        <v>0.16</v>
      </c>
      <c r="AY67" s="56">
        <f t="shared" si="207"/>
        <v>3363.333333333333</v>
      </c>
      <c r="AZ67" s="35">
        <v>0.12</v>
      </c>
      <c r="BA67" s="56">
        <f t="shared" si="208"/>
        <v>2522.4999999999995</v>
      </c>
      <c r="BB67" s="38">
        <f t="shared" si="209"/>
        <v>0.12000000000000002</v>
      </c>
      <c r="BC67" s="57">
        <f t="shared" si="210"/>
        <v>2522.5000000000005</v>
      </c>
      <c r="BD67" s="56">
        <f t="shared" si="211"/>
        <v>32.499599999999994</v>
      </c>
      <c r="BE67" s="57">
        <f t="shared" si="212"/>
        <v>2554.9996000000006</v>
      </c>
      <c r="BF67" s="56">
        <f t="shared" si="213"/>
        <v>65.000399999999999</v>
      </c>
      <c r="BG67" s="57">
        <f t="shared" si="214"/>
        <v>2587.5004000000004</v>
      </c>
      <c r="BH67" s="56"/>
      <c r="BI67" s="27"/>
      <c r="BJ67" s="56"/>
      <c r="BK67" s="27"/>
      <c r="BL67" s="19"/>
    </row>
    <row r="68" spans="1:64" s="20" customFormat="1" ht="25" customHeight="1">
      <c r="A68" s="20">
        <f>_xlfn.XLOOKUP(G68,'[1]Hyundai Comms PL 0725'!$A:$A,'[1]Hyundai Comms PL 0725'!$B:$B)</f>
        <v>0</v>
      </c>
      <c r="D68" s="174" t="s">
        <v>3233</v>
      </c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6"/>
      <c r="BJ68" s="105"/>
      <c r="BK68" s="106"/>
      <c r="BL68" s="19"/>
    </row>
    <row r="69" spans="1:64" s="20" customFormat="1" ht="25" customHeight="1">
      <c r="A69" s="20" t="e">
        <f>_xlfn.XLOOKUP(G69,'[1]Hyundai Comms PL 0725'!$A:$A,'[1]Hyundai Comms PL 0725'!$B:$B)</f>
        <v>#N/A</v>
      </c>
      <c r="B69" s="20">
        <f t="shared" ref="B69:B95" si="215">IF(BJ68="Title",1,IF(BJ69="Title","",B68+1))</f>
        <v>1</v>
      </c>
      <c r="C69" s="20" t="str">
        <f t="shared" ref="C69:C95" si="216">IF(B69=1,D68,IF(B69="","",C68))</f>
        <v>KONA [MY25]</v>
      </c>
      <c r="D69" s="33" t="str">
        <f t="shared" ref="D69" si="217">C69&amp;" "&amp;B69</f>
        <v>KONA [MY25] 1</v>
      </c>
      <c r="E69" s="33" t="str">
        <f t="shared" ref="E69" si="218">D69&amp;" - "&amp;H69</f>
        <v>KONA [MY25] 1 - 1.0T Advance 100PS 6MT MY25</v>
      </c>
      <c r="F69" s="33" t="str">
        <f>_xlfn.XLOOKUP(G69,'Wholesale Price List'!B:B,'Wholesale Price List'!C:C)</f>
        <v>HYKN10AD15HPTM  2</v>
      </c>
      <c r="G69" s="33" t="s">
        <v>107</v>
      </c>
      <c r="H69" s="34" t="str">
        <f>VLOOKUP($G69,'Wholesale Price List'!$B:$Z,4,FALSE)</f>
        <v>1.0T Advance 100PS 6MT MY25</v>
      </c>
      <c r="I69" s="56">
        <f>VLOOKUP($G69,'Wholesale Price List'!$B:$V,9,FALSE)</f>
        <v>21554.166666666668</v>
      </c>
      <c r="J69" s="35">
        <v>0.12</v>
      </c>
      <c r="K69" s="137">
        <v>110</v>
      </c>
      <c r="L69" s="56">
        <f t="shared" si="117"/>
        <v>2476.5</v>
      </c>
      <c r="M69" s="56">
        <f t="shared" ref="M69:M92" si="219">I69-L69</f>
        <v>19077.666666666668</v>
      </c>
      <c r="N69" s="56">
        <f t="shared" ref="N69:N92" si="220">M69*20%</f>
        <v>3815.5333333333338</v>
      </c>
      <c r="O69" s="65">
        <v>780</v>
      </c>
      <c r="P69" s="56">
        <f>VLOOKUP($G69,'Wholesale Price List'!$B:$W,22,FALSE)</f>
        <v>540</v>
      </c>
      <c r="Q69" s="36">
        <f t="shared" ref="Q69:Q95" si="221">SUM(M69:P69)</f>
        <v>24213.200000000001</v>
      </c>
      <c r="R69" s="37">
        <f t="shared" si="121"/>
        <v>2971.7999999999997</v>
      </c>
      <c r="S69" s="18"/>
      <c r="T69" s="65">
        <v>270.83</v>
      </c>
      <c r="U69" s="56">
        <f t="shared" ref="U69:U95" si="222">T69*J69</f>
        <v>32.499599999999994</v>
      </c>
      <c r="V69" s="56">
        <f t="shared" ref="V69:V92" si="223">T69-U69</f>
        <v>238.3304</v>
      </c>
      <c r="W69" s="56">
        <f t="shared" ref="W69:W92" si="224">V69*1.2</f>
        <v>285.99647999999996</v>
      </c>
      <c r="X69" s="36">
        <f t="shared" ref="X69:X92" si="225">Q69+((T69-U69)*1.2)</f>
        <v>24499.196480000002</v>
      </c>
      <c r="Y69" s="37">
        <f t="shared" ref="Y69:Y95" si="226">((J69*I69)+(J69*T69))*1.2</f>
        <v>3142.79952</v>
      </c>
      <c r="Z69" s="18"/>
      <c r="AA69" s="65">
        <v>541.66999999999996</v>
      </c>
      <c r="AB69" s="56">
        <f t="shared" ref="AB69:AB95" si="227">AA69*J69</f>
        <v>65.000399999999999</v>
      </c>
      <c r="AC69" s="56">
        <f t="shared" ref="AC69:AC92" si="228">AA69-AB69</f>
        <v>476.66959999999995</v>
      </c>
      <c r="AD69" s="56">
        <f t="shared" ref="AD69:AD92" si="229">AC69*1.2</f>
        <v>572.00351999999987</v>
      </c>
      <c r="AE69" s="36">
        <f t="shared" ref="AE69:AE92" si="230">Q69+AD69</f>
        <v>24785.203519999999</v>
      </c>
      <c r="AF69" s="37">
        <f t="shared" ref="AF69:AF95" si="231">((J69*I69)+(J69*AA69))*1.2</f>
        <v>3181.8004799999999</v>
      </c>
      <c r="AG69" s="18"/>
      <c r="AH69" s="56"/>
      <c r="AI69" s="56"/>
      <c r="AJ69" s="56"/>
      <c r="AK69" s="56"/>
      <c r="AL69" s="36"/>
      <c r="AM69" s="58"/>
      <c r="AN69" s="18"/>
      <c r="AO69" s="56"/>
      <c r="AP69" s="56"/>
      <c r="AQ69" s="56"/>
      <c r="AR69" s="56"/>
      <c r="AS69" s="36"/>
      <c r="AT69" s="58"/>
      <c r="AU69" s="18"/>
      <c r="AV69" s="35">
        <v>0.08</v>
      </c>
      <c r="AW69" s="56">
        <f t="shared" ref="AW69:AW95" si="232">AV69*I69</f>
        <v>1724.3333333333335</v>
      </c>
      <c r="AX69" s="35">
        <f t="shared" ref="AX69:AX95" si="233">J69</f>
        <v>0.12</v>
      </c>
      <c r="AY69" s="56">
        <f t="shared" ref="AY69:AY95" si="234">I69*J69</f>
        <v>2586.5</v>
      </c>
      <c r="AZ69" s="35">
        <v>0.12</v>
      </c>
      <c r="BA69" s="56">
        <f t="shared" ref="BA69:BA95" si="235">AZ69*I69</f>
        <v>2586.5</v>
      </c>
      <c r="BB69" s="38">
        <f t="shared" ref="BB69:BB95" si="236">BC69/I69</f>
        <v>8.0000000000000029E-2</v>
      </c>
      <c r="BC69" s="57">
        <f t="shared" ref="BC69:BC92" si="237">(AY69+AW69)-BA69</f>
        <v>1724.3333333333339</v>
      </c>
      <c r="BD69" s="56">
        <f t="shared" ref="BD69:BD92" si="238">((AX69+AV69)-AZ69)*T69</f>
        <v>21.666400000000003</v>
      </c>
      <c r="BE69" s="57">
        <f t="shared" ref="BE69:BE92" si="239">BC69+BD69</f>
        <v>1745.999733333334</v>
      </c>
      <c r="BF69" s="56">
        <f t="shared" ref="BF69:BF92" si="240">((AX69+AV69)-AZ69)*AA69</f>
        <v>43.333600000000004</v>
      </c>
      <c r="BG69" s="57">
        <f t="shared" ref="BG69:BG92" si="241">BC69+BF69</f>
        <v>1767.6669333333339</v>
      </c>
      <c r="BH69" s="56"/>
      <c r="BI69" s="27"/>
      <c r="BJ69" s="56"/>
      <c r="BK69" s="27"/>
      <c r="BL69" s="19"/>
    </row>
    <row r="70" spans="1:64" s="20" customFormat="1" ht="25" customHeight="1">
      <c r="A70" s="20" t="e">
        <f>_xlfn.XLOOKUP(G70,'[1]Hyundai Comms PL 0725'!$A:$A,'[1]Hyundai Comms PL 0725'!$B:$B)</f>
        <v>#N/A</v>
      </c>
      <c r="B70" s="20">
        <f t="shared" si="215"/>
        <v>2</v>
      </c>
      <c r="C70" s="20" t="str">
        <f t="shared" si="216"/>
        <v>KONA [MY25]</v>
      </c>
      <c r="D70" s="33" t="str">
        <f t="shared" ref="D70:D95" si="242">C70&amp;" "&amp;B70</f>
        <v>KONA [MY25] 2</v>
      </c>
      <c r="E70" s="33" t="str">
        <f t="shared" ref="E70:E95" si="243">D70&amp;" - "&amp;H70</f>
        <v>KONA [MY25] 2 - 1.6T Advance 138PS 6MT MY25</v>
      </c>
      <c r="F70" s="33" t="str">
        <f>_xlfn.XLOOKUP(G70,'Wholesale Price List'!B:B,'Wholesale Price List'!C:C)</f>
        <v>HYKN16AD65HPTM  2</v>
      </c>
      <c r="G70" s="33" t="s">
        <v>108</v>
      </c>
      <c r="H70" s="34" t="str">
        <f>VLOOKUP($G70,'Wholesale Price List'!$B:$Z,4,FALSE)</f>
        <v>1.6T Advance 138PS 6MT MY25</v>
      </c>
      <c r="I70" s="56">
        <f>VLOOKUP($G70,'Wholesale Price List'!$B:$V,9,FALSE)</f>
        <v>22345.833333333336</v>
      </c>
      <c r="J70" s="35">
        <v>0.12</v>
      </c>
      <c r="K70" s="137">
        <v>110</v>
      </c>
      <c r="L70" s="56">
        <f t="shared" si="117"/>
        <v>2571.5</v>
      </c>
      <c r="M70" s="56">
        <f t="shared" si="219"/>
        <v>19774.333333333336</v>
      </c>
      <c r="N70" s="56">
        <f t="shared" si="220"/>
        <v>3954.8666666666672</v>
      </c>
      <c r="O70" s="65">
        <v>780</v>
      </c>
      <c r="P70" s="56">
        <f>VLOOKUP($G70,'Wholesale Price List'!$B:$W,22,FALSE)</f>
        <v>540</v>
      </c>
      <c r="Q70" s="36">
        <f t="shared" si="221"/>
        <v>25049.200000000004</v>
      </c>
      <c r="R70" s="37">
        <f t="shared" si="121"/>
        <v>3085.7999999999997</v>
      </c>
      <c r="S70" s="18"/>
      <c r="T70" s="65">
        <v>270.83</v>
      </c>
      <c r="U70" s="56">
        <f t="shared" si="222"/>
        <v>32.499599999999994</v>
      </c>
      <c r="V70" s="56">
        <f t="shared" si="223"/>
        <v>238.3304</v>
      </c>
      <c r="W70" s="56">
        <f t="shared" si="224"/>
        <v>285.99647999999996</v>
      </c>
      <c r="X70" s="36">
        <f t="shared" si="225"/>
        <v>25335.196480000006</v>
      </c>
      <c r="Y70" s="37">
        <f t="shared" si="226"/>
        <v>3256.79952</v>
      </c>
      <c r="Z70" s="18"/>
      <c r="AA70" s="65">
        <v>541.66999999999996</v>
      </c>
      <c r="AB70" s="56">
        <f t="shared" si="227"/>
        <v>65.000399999999999</v>
      </c>
      <c r="AC70" s="56">
        <f t="shared" si="228"/>
        <v>476.66959999999995</v>
      </c>
      <c r="AD70" s="56">
        <f t="shared" si="229"/>
        <v>572.00351999999987</v>
      </c>
      <c r="AE70" s="36">
        <f t="shared" si="230"/>
        <v>25621.203520000003</v>
      </c>
      <c r="AF70" s="37">
        <f t="shared" si="231"/>
        <v>3295.8004799999999</v>
      </c>
      <c r="AG70" s="18"/>
      <c r="AH70" s="56"/>
      <c r="AI70" s="56"/>
      <c r="AJ70" s="56"/>
      <c r="AK70" s="56"/>
      <c r="AL70" s="36"/>
      <c r="AM70" s="58"/>
      <c r="AN70" s="18"/>
      <c r="AO70" s="56"/>
      <c r="AP70" s="56"/>
      <c r="AQ70" s="56"/>
      <c r="AR70" s="56"/>
      <c r="AS70" s="36"/>
      <c r="AT70" s="58"/>
      <c r="AU70" s="18"/>
      <c r="AV70" s="35">
        <v>0.08</v>
      </c>
      <c r="AW70" s="56">
        <f t="shared" si="232"/>
        <v>1787.666666666667</v>
      </c>
      <c r="AX70" s="35">
        <f t="shared" si="233"/>
        <v>0.12</v>
      </c>
      <c r="AY70" s="56">
        <f t="shared" si="234"/>
        <v>2681.5</v>
      </c>
      <c r="AZ70" s="35">
        <v>0.12</v>
      </c>
      <c r="BA70" s="56">
        <f t="shared" si="235"/>
        <v>2681.5</v>
      </c>
      <c r="BB70" s="38">
        <f t="shared" si="236"/>
        <v>0.08</v>
      </c>
      <c r="BC70" s="57">
        <f t="shared" si="237"/>
        <v>1787.666666666667</v>
      </c>
      <c r="BD70" s="56">
        <f t="shared" si="238"/>
        <v>21.666400000000003</v>
      </c>
      <c r="BE70" s="57">
        <f t="shared" si="239"/>
        <v>1809.333066666667</v>
      </c>
      <c r="BF70" s="56">
        <f t="shared" si="240"/>
        <v>43.333600000000004</v>
      </c>
      <c r="BG70" s="57">
        <f t="shared" si="241"/>
        <v>1831.0002666666669</v>
      </c>
      <c r="BH70" s="56"/>
      <c r="BI70" s="27"/>
      <c r="BJ70" s="56"/>
      <c r="BK70" s="27"/>
      <c r="BL70" s="19"/>
    </row>
    <row r="71" spans="1:64" s="20" customFormat="1" ht="25" customHeight="1">
      <c r="A71" s="20" t="e">
        <f>_xlfn.XLOOKUP(G71,'[1]Hyundai Comms PL 0725'!$A:$A,'[1]Hyundai Comms PL 0725'!$B:$B)</f>
        <v>#N/A</v>
      </c>
      <c r="B71" s="20">
        <f t="shared" si="215"/>
        <v>3</v>
      </c>
      <c r="C71" s="20" t="str">
        <f t="shared" si="216"/>
        <v>KONA [MY25]</v>
      </c>
      <c r="D71" s="33" t="str">
        <f t="shared" si="242"/>
        <v>KONA [MY25] 3</v>
      </c>
      <c r="E71" s="33" t="str">
        <f t="shared" si="243"/>
        <v>KONA [MY25] 3 - 1.6T Advance 138PS 7DCT MY25</v>
      </c>
      <c r="F71" s="33" t="str">
        <f>_xlfn.XLOOKUP(G71,'Wholesale Price List'!B:B,'Wholesale Price List'!C:C)</f>
        <v>HYKN16AD65HPTA  2</v>
      </c>
      <c r="G71" s="33" t="s">
        <v>109</v>
      </c>
      <c r="H71" s="34" t="str">
        <f>VLOOKUP($G71,'Wholesale Price List'!$B:$Z,4,FALSE)</f>
        <v>1.6T Advance 138PS 7DCT MY25</v>
      </c>
      <c r="I71" s="56">
        <f>VLOOKUP($G71,'Wholesale Price List'!$B:$V,9,FALSE)</f>
        <v>23637.5</v>
      </c>
      <c r="J71" s="35">
        <v>0.12</v>
      </c>
      <c r="K71" s="137">
        <v>110</v>
      </c>
      <c r="L71" s="56">
        <f t="shared" si="117"/>
        <v>2726.5</v>
      </c>
      <c r="M71" s="56">
        <f t="shared" si="219"/>
        <v>20911</v>
      </c>
      <c r="N71" s="56">
        <f t="shared" si="220"/>
        <v>4182.2</v>
      </c>
      <c r="O71" s="65">
        <v>780</v>
      </c>
      <c r="P71" s="56">
        <f>VLOOKUP($G71,'Wholesale Price List'!$B:$W,22,FALSE)</f>
        <v>540</v>
      </c>
      <c r="Q71" s="36">
        <f t="shared" si="221"/>
        <v>26413.200000000001</v>
      </c>
      <c r="R71" s="37">
        <f t="shared" si="121"/>
        <v>3271.7999999999997</v>
      </c>
      <c r="S71" s="18"/>
      <c r="T71" s="65">
        <v>270.83</v>
      </c>
      <c r="U71" s="56">
        <f t="shared" si="222"/>
        <v>32.499599999999994</v>
      </c>
      <c r="V71" s="56">
        <f t="shared" si="223"/>
        <v>238.3304</v>
      </c>
      <c r="W71" s="56">
        <f t="shared" si="224"/>
        <v>285.99647999999996</v>
      </c>
      <c r="X71" s="36">
        <f t="shared" si="225"/>
        <v>26699.196480000002</v>
      </c>
      <c r="Y71" s="37">
        <f t="shared" si="226"/>
        <v>3442.79952</v>
      </c>
      <c r="Z71" s="18"/>
      <c r="AA71" s="65">
        <v>541.66999999999996</v>
      </c>
      <c r="AB71" s="56">
        <f t="shared" si="227"/>
        <v>65.000399999999999</v>
      </c>
      <c r="AC71" s="56">
        <f t="shared" si="228"/>
        <v>476.66959999999995</v>
      </c>
      <c r="AD71" s="56">
        <f t="shared" si="229"/>
        <v>572.00351999999987</v>
      </c>
      <c r="AE71" s="36">
        <f t="shared" si="230"/>
        <v>26985.203519999999</v>
      </c>
      <c r="AF71" s="37">
        <f t="shared" si="231"/>
        <v>3481.8004799999999</v>
      </c>
      <c r="AG71" s="18"/>
      <c r="AH71" s="56"/>
      <c r="AI71" s="56"/>
      <c r="AJ71" s="56"/>
      <c r="AK71" s="56"/>
      <c r="AL71" s="36"/>
      <c r="AM71" s="58"/>
      <c r="AN71" s="18"/>
      <c r="AO71" s="56"/>
      <c r="AP71" s="56"/>
      <c r="AQ71" s="56"/>
      <c r="AR71" s="56"/>
      <c r="AS71" s="36"/>
      <c r="AT71" s="58"/>
      <c r="AU71" s="18"/>
      <c r="AV71" s="35">
        <v>0.08</v>
      </c>
      <c r="AW71" s="56">
        <f t="shared" si="232"/>
        <v>1891</v>
      </c>
      <c r="AX71" s="35">
        <f t="shared" si="233"/>
        <v>0.12</v>
      </c>
      <c r="AY71" s="56">
        <f t="shared" si="234"/>
        <v>2836.5</v>
      </c>
      <c r="AZ71" s="35">
        <v>0.12</v>
      </c>
      <c r="BA71" s="56">
        <f t="shared" si="235"/>
        <v>2836.5</v>
      </c>
      <c r="BB71" s="38">
        <f t="shared" si="236"/>
        <v>0.08</v>
      </c>
      <c r="BC71" s="57">
        <f t="shared" si="237"/>
        <v>1891</v>
      </c>
      <c r="BD71" s="56">
        <f t="shared" si="238"/>
        <v>21.666400000000003</v>
      </c>
      <c r="BE71" s="57">
        <f t="shared" si="239"/>
        <v>1912.6664000000001</v>
      </c>
      <c r="BF71" s="56">
        <f t="shared" si="240"/>
        <v>43.333600000000004</v>
      </c>
      <c r="BG71" s="57">
        <f t="shared" si="241"/>
        <v>1934.3335999999999</v>
      </c>
      <c r="BH71" s="56"/>
      <c r="BI71" s="27"/>
      <c r="BJ71" s="56"/>
      <c r="BK71" s="27"/>
      <c r="BL71" s="19"/>
    </row>
    <row r="72" spans="1:64" s="20" customFormat="1" ht="25" customHeight="1">
      <c r="A72" s="20" t="e">
        <f>_xlfn.XLOOKUP(G72,'[1]Hyundai Comms PL 0725'!$A:$A,'[1]Hyundai Comms PL 0725'!$B:$B)</f>
        <v>#N/A</v>
      </c>
      <c r="B72" s="20">
        <f t="shared" si="215"/>
        <v>4</v>
      </c>
      <c r="C72" s="20" t="str">
        <f t="shared" si="216"/>
        <v>KONA [MY25]</v>
      </c>
      <c r="D72" s="33" t="str">
        <f t="shared" si="242"/>
        <v>KONA [MY25] 4</v>
      </c>
      <c r="E72" s="33" t="str">
        <f t="shared" si="243"/>
        <v>KONA [MY25] 4 - 1.0T N Line 100PS 6MT MY25</v>
      </c>
      <c r="F72" s="33" t="str">
        <f>_xlfn.XLOOKUP(G72,'Wholesale Price List'!B:B,'Wholesale Price List'!C:C)</f>
        <v>HYKN10NL15HPTM  2</v>
      </c>
      <c r="G72" s="33" t="s">
        <v>110</v>
      </c>
      <c r="H72" s="34" t="str">
        <f>VLOOKUP($G72,'Wholesale Price List'!$B:$Z,4,FALSE)</f>
        <v>1.0T N Line 100PS 6MT MY25</v>
      </c>
      <c r="I72" s="56">
        <f>VLOOKUP($G72,'Wholesale Price List'!$B:$V,9,FALSE)</f>
        <v>23054.166666666668</v>
      </c>
      <c r="J72" s="35">
        <v>0.12</v>
      </c>
      <c r="K72" s="137">
        <v>110</v>
      </c>
      <c r="L72" s="56">
        <f t="shared" si="117"/>
        <v>2656.5</v>
      </c>
      <c r="M72" s="56">
        <f t="shared" si="219"/>
        <v>20397.666666666668</v>
      </c>
      <c r="N72" s="56">
        <f t="shared" si="220"/>
        <v>4079.5333333333338</v>
      </c>
      <c r="O72" s="65">
        <v>780</v>
      </c>
      <c r="P72" s="56">
        <f>VLOOKUP($G72,'Wholesale Price List'!$B:$W,22,FALSE)</f>
        <v>540</v>
      </c>
      <c r="Q72" s="36">
        <f t="shared" si="221"/>
        <v>25797.200000000001</v>
      </c>
      <c r="R72" s="37">
        <f t="shared" si="121"/>
        <v>3187.7999999999997</v>
      </c>
      <c r="S72" s="18"/>
      <c r="T72" s="65">
        <v>270.83</v>
      </c>
      <c r="U72" s="56">
        <f t="shared" si="222"/>
        <v>32.499599999999994</v>
      </c>
      <c r="V72" s="56">
        <f t="shared" si="223"/>
        <v>238.3304</v>
      </c>
      <c r="W72" s="56">
        <f t="shared" si="224"/>
        <v>285.99647999999996</v>
      </c>
      <c r="X72" s="36">
        <f t="shared" si="225"/>
        <v>26083.196480000002</v>
      </c>
      <c r="Y72" s="37">
        <f t="shared" si="226"/>
        <v>3358.79952</v>
      </c>
      <c r="Z72" s="18"/>
      <c r="AA72" s="65">
        <v>541.66999999999996</v>
      </c>
      <c r="AB72" s="56">
        <f t="shared" si="227"/>
        <v>65.000399999999999</v>
      </c>
      <c r="AC72" s="56">
        <f t="shared" si="228"/>
        <v>476.66959999999995</v>
      </c>
      <c r="AD72" s="56">
        <f t="shared" si="229"/>
        <v>572.00351999999987</v>
      </c>
      <c r="AE72" s="36">
        <f t="shared" si="230"/>
        <v>26369.203519999999</v>
      </c>
      <c r="AF72" s="37">
        <f t="shared" si="231"/>
        <v>3397.8004799999999</v>
      </c>
      <c r="AG72" s="18"/>
      <c r="AH72" s="56"/>
      <c r="AI72" s="56"/>
      <c r="AJ72" s="56"/>
      <c r="AK72" s="56"/>
      <c r="AL72" s="36"/>
      <c r="AM72" s="58"/>
      <c r="AN72" s="18"/>
      <c r="AO72" s="56"/>
      <c r="AP72" s="56"/>
      <c r="AQ72" s="56"/>
      <c r="AR72" s="56"/>
      <c r="AS72" s="36"/>
      <c r="AT72" s="58"/>
      <c r="AU72" s="18"/>
      <c r="AV72" s="35">
        <v>0.08</v>
      </c>
      <c r="AW72" s="56">
        <f t="shared" si="232"/>
        <v>1844.3333333333335</v>
      </c>
      <c r="AX72" s="35">
        <f t="shared" si="233"/>
        <v>0.12</v>
      </c>
      <c r="AY72" s="56">
        <f t="shared" si="234"/>
        <v>2766.5</v>
      </c>
      <c r="AZ72" s="35">
        <v>0.12</v>
      </c>
      <c r="BA72" s="56">
        <f t="shared" si="235"/>
        <v>2766.5</v>
      </c>
      <c r="BB72" s="38">
        <f t="shared" si="236"/>
        <v>8.0000000000000016E-2</v>
      </c>
      <c r="BC72" s="57">
        <f t="shared" si="237"/>
        <v>1844.3333333333339</v>
      </c>
      <c r="BD72" s="56">
        <f t="shared" si="238"/>
        <v>21.666400000000003</v>
      </c>
      <c r="BE72" s="57">
        <f t="shared" si="239"/>
        <v>1865.999733333334</v>
      </c>
      <c r="BF72" s="56">
        <f t="shared" si="240"/>
        <v>43.333600000000004</v>
      </c>
      <c r="BG72" s="57">
        <f t="shared" si="241"/>
        <v>1887.6669333333339</v>
      </c>
      <c r="BH72" s="56"/>
      <c r="BI72" s="27"/>
      <c r="BJ72" s="56"/>
      <c r="BK72" s="27"/>
      <c r="BL72" s="19"/>
    </row>
    <row r="73" spans="1:64" s="20" customFormat="1" ht="25" customHeight="1">
      <c r="A73" s="20" t="e">
        <f>_xlfn.XLOOKUP(G73,'[1]Hyundai Comms PL 0725'!$A:$A,'[1]Hyundai Comms PL 0725'!$B:$B)</f>
        <v>#N/A</v>
      </c>
      <c r="B73" s="20">
        <f t="shared" si="215"/>
        <v>5</v>
      </c>
      <c r="C73" s="20" t="str">
        <f t="shared" si="216"/>
        <v>KONA [MY25]</v>
      </c>
      <c r="D73" s="33" t="str">
        <f t="shared" si="242"/>
        <v>KONA [MY25] 5</v>
      </c>
      <c r="E73" s="33" t="str">
        <f t="shared" si="243"/>
        <v>KONA [MY25] 5 - 1.0T N Line 100PS 6MT +2TR MY25</v>
      </c>
      <c r="F73" s="33" t="str">
        <f>_xlfn.XLOOKUP(G73,'Wholesale Price List'!B:B,'Wholesale Price List'!C:C)</f>
        <v>HYKN10NL15HPTM  2</v>
      </c>
      <c r="G73" s="33" t="s">
        <v>111</v>
      </c>
      <c r="H73" s="34" t="str">
        <f>VLOOKUP($G73,'Wholesale Price List'!$B:$Z,4,FALSE)</f>
        <v>1.0T N Line 100PS 6MT +2TR MY25</v>
      </c>
      <c r="I73" s="56">
        <f>VLOOKUP($G73,'Wholesale Price List'!$B:$V,9,FALSE)</f>
        <v>23470.833333333336</v>
      </c>
      <c r="J73" s="35">
        <v>0.12</v>
      </c>
      <c r="K73" s="137">
        <v>110</v>
      </c>
      <c r="L73" s="56">
        <f t="shared" si="117"/>
        <v>2706.5</v>
      </c>
      <c r="M73" s="56">
        <f t="shared" si="219"/>
        <v>20764.333333333336</v>
      </c>
      <c r="N73" s="56">
        <f t="shared" si="220"/>
        <v>4152.8666666666677</v>
      </c>
      <c r="O73" s="65">
        <v>780</v>
      </c>
      <c r="P73" s="56">
        <f>VLOOKUP($G73,'Wholesale Price List'!$B:$W,22,FALSE)</f>
        <v>540</v>
      </c>
      <c r="Q73" s="36">
        <f t="shared" si="221"/>
        <v>26237.200000000004</v>
      </c>
      <c r="R73" s="37">
        <f t="shared" si="121"/>
        <v>3247.7999999999997</v>
      </c>
      <c r="S73" s="18"/>
      <c r="T73" s="65">
        <v>270.83</v>
      </c>
      <c r="U73" s="56">
        <f t="shared" si="222"/>
        <v>32.499599999999994</v>
      </c>
      <c r="V73" s="56">
        <f t="shared" si="223"/>
        <v>238.3304</v>
      </c>
      <c r="W73" s="56">
        <f t="shared" si="224"/>
        <v>285.99647999999996</v>
      </c>
      <c r="X73" s="36">
        <f t="shared" si="225"/>
        <v>26523.196480000006</v>
      </c>
      <c r="Y73" s="37">
        <f t="shared" si="226"/>
        <v>3418.79952</v>
      </c>
      <c r="Z73" s="18"/>
      <c r="AA73" s="65">
        <v>541.66999999999996</v>
      </c>
      <c r="AB73" s="56">
        <f t="shared" si="227"/>
        <v>65.000399999999999</v>
      </c>
      <c r="AC73" s="56">
        <f t="shared" si="228"/>
        <v>476.66959999999995</v>
      </c>
      <c r="AD73" s="56">
        <f t="shared" si="229"/>
        <v>572.00351999999987</v>
      </c>
      <c r="AE73" s="36">
        <f t="shared" si="230"/>
        <v>26809.203520000003</v>
      </c>
      <c r="AF73" s="37">
        <f t="shared" si="231"/>
        <v>3457.8004799999999</v>
      </c>
      <c r="AG73" s="18"/>
      <c r="AH73" s="56"/>
      <c r="AI73" s="56"/>
      <c r="AJ73" s="56"/>
      <c r="AK73" s="56"/>
      <c r="AL73" s="36"/>
      <c r="AM73" s="58"/>
      <c r="AN73" s="18"/>
      <c r="AO73" s="56"/>
      <c r="AP73" s="56"/>
      <c r="AQ73" s="56"/>
      <c r="AR73" s="56"/>
      <c r="AS73" s="36"/>
      <c r="AT73" s="58"/>
      <c r="AU73" s="18"/>
      <c r="AV73" s="35">
        <v>0.08</v>
      </c>
      <c r="AW73" s="56">
        <f t="shared" si="232"/>
        <v>1877.666666666667</v>
      </c>
      <c r="AX73" s="35">
        <f t="shared" si="233"/>
        <v>0.12</v>
      </c>
      <c r="AY73" s="56">
        <f t="shared" si="234"/>
        <v>2816.5</v>
      </c>
      <c r="AZ73" s="35">
        <v>0.12</v>
      </c>
      <c r="BA73" s="56">
        <f t="shared" si="235"/>
        <v>2816.5</v>
      </c>
      <c r="BB73" s="38">
        <f t="shared" si="236"/>
        <v>0.08</v>
      </c>
      <c r="BC73" s="57">
        <f t="shared" si="237"/>
        <v>1877.666666666667</v>
      </c>
      <c r="BD73" s="56">
        <f t="shared" si="238"/>
        <v>21.666400000000003</v>
      </c>
      <c r="BE73" s="57">
        <f t="shared" si="239"/>
        <v>1899.333066666667</v>
      </c>
      <c r="BF73" s="56">
        <f t="shared" si="240"/>
        <v>43.333600000000004</v>
      </c>
      <c r="BG73" s="57">
        <f t="shared" si="241"/>
        <v>1921.0002666666669</v>
      </c>
      <c r="BH73" s="56"/>
      <c r="BI73" s="27"/>
      <c r="BJ73" s="56"/>
      <c r="BK73" s="27"/>
      <c r="BL73" s="19"/>
    </row>
    <row r="74" spans="1:64" s="20" customFormat="1" ht="25" customHeight="1">
      <c r="A74" s="20" t="e">
        <f>_xlfn.XLOOKUP(G74,'[1]Hyundai Comms PL 0725'!$A:$A,'[1]Hyundai Comms PL 0725'!$B:$B)</f>
        <v>#N/A</v>
      </c>
      <c r="B74" s="20">
        <f t="shared" si="215"/>
        <v>6</v>
      </c>
      <c r="C74" s="20" t="str">
        <f t="shared" si="216"/>
        <v>KONA [MY25]</v>
      </c>
      <c r="D74" s="33" t="str">
        <f t="shared" si="242"/>
        <v>KONA [MY25] 6</v>
      </c>
      <c r="E74" s="33" t="str">
        <f t="shared" si="243"/>
        <v>KONA [MY25] 6 - 1.6T N Line 138PS 6MT MY25</v>
      </c>
      <c r="F74" s="33" t="str">
        <f>_xlfn.XLOOKUP(G74,'Wholesale Price List'!B:B,'Wholesale Price List'!C:C)</f>
        <v>HYKN16NL65HPTM  2</v>
      </c>
      <c r="G74" s="33" t="s">
        <v>112</v>
      </c>
      <c r="H74" s="34" t="str">
        <f>VLOOKUP($G74,'Wholesale Price List'!$B:$Z,4,FALSE)</f>
        <v>1.6T N Line 138PS 6MT MY25</v>
      </c>
      <c r="I74" s="56">
        <f>VLOOKUP($G74,'Wholesale Price List'!$B:$V,9,FALSE)</f>
        <v>23845.833333333336</v>
      </c>
      <c r="J74" s="35">
        <v>0.12</v>
      </c>
      <c r="K74" s="137">
        <v>110</v>
      </c>
      <c r="L74" s="56">
        <f t="shared" si="117"/>
        <v>2751.5</v>
      </c>
      <c r="M74" s="56">
        <f t="shared" si="219"/>
        <v>21094.333333333336</v>
      </c>
      <c r="N74" s="56">
        <f t="shared" si="220"/>
        <v>4218.8666666666677</v>
      </c>
      <c r="O74" s="65">
        <v>780</v>
      </c>
      <c r="P74" s="56">
        <f>VLOOKUP($G74,'Wholesale Price List'!$B:$W,22,FALSE)</f>
        <v>540</v>
      </c>
      <c r="Q74" s="36">
        <f t="shared" si="221"/>
        <v>26633.200000000004</v>
      </c>
      <c r="R74" s="37">
        <f t="shared" si="121"/>
        <v>3301.7999999999997</v>
      </c>
      <c r="S74" s="18"/>
      <c r="T74" s="65">
        <v>270.83</v>
      </c>
      <c r="U74" s="56">
        <f t="shared" si="222"/>
        <v>32.499599999999994</v>
      </c>
      <c r="V74" s="56">
        <f t="shared" si="223"/>
        <v>238.3304</v>
      </c>
      <c r="W74" s="56">
        <f t="shared" si="224"/>
        <v>285.99647999999996</v>
      </c>
      <c r="X74" s="36">
        <f t="shared" si="225"/>
        <v>26919.196480000006</v>
      </c>
      <c r="Y74" s="37">
        <f t="shared" si="226"/>
        <v>3472.79952</v>
      </c>
      <c r="Z74" s="18"/>
      <c r="AA74" s="65">
        <v>541.66999999999996</v>
      </c>
      <c r="AB74" s="56">
        <f t="shared" si="227"/>
        <v>65.000399999999999</v>
      </c>
      <c r="AC74" s="56">
        <f t="shared" si="228"/>
        <v>476.66959999999995</v>
      </c>
      <c r="AD74" s="56">
        <f t="shared" si="229"/>
        <v>572.00351999999987</v>
      </c>
      <c r="AE74" s="36">
        <f t="shared" si="230"/>
        <v>27205.203520000003</v>
      </c>
      <c r="AF74" s="37">
        <f t="shared" si="231"/>
        <v>3511.8004799999999</v>
      </c>
      <c r="AG74" s="18"/>
      <c r="AH74" s="56"/>
      <c r="AI74" s="56"/>
      <c r="AJ74" s="56"/>
      <c r="AK74" s="56"/>
      <c r="AL74" s="36"/>
      <c r="AM74" s="58"/>
      <c r="AN74" s="18"/>
      <c r="AO74" s="56"/>
      <c r="AP74" s="56"/>
      <c r="AQ74" s="56"/>
      <c r="AR74" s="56"/>
      <c r="AS74" s="36"/>
      <c r="AT74" s="58"/>
      <c r="AU74" s="18"/>
      <c r="AV74" s="35">
        <v>0.08</v>
      </c>
      <c r="AW74" s="56">
        <f t="shared" si="232"/>
        <v>1907.666666666667</v>
      </c>
      <c r="AX74" s="35">
        <f t="shared" si="233"/>
        <v>0.12</v>
      </c>
      <c r="AY74" s="56">
        <f t="shared" si="234"/>
        <v>2861.5</v>
      </c>
      <c r="AZ74" s="35">
        <v>0.12</v>
      </c>
      <c r="BA74" s="56">
        <f t="shared" si="235"/>
        <v>2861.5</v>
      </c>
      <c r="BB74" s="38">
        <f t="shared" si="236"/>
        <v>0.08</v>
      </c>
      <c r="BC74" s="57">
        <f t="shared" si="237"/>
        <v>1907.666666666667</v>
      </c>
      <c r="BD74" s="56">
        <f t="shared" si="238"/>
        <v>21.666400000000003</v>
      </c>
      <c r="BE74" s="57">
        <f t="shared" si="239"/>
        <v>1929.333066666667</v>
      </c>
      <c r="BF74" s="56">
        <f t="shared" si="240"/>
        <v>43.333600000000004</v>
      </c>
      <c r="BG74" s="57">
        <f t="shared" si="241"/>
        <v>1951.0002666666669</v>
      </c>
      <c r="BH74" s="56"/>
      <c r="BI74" s="27"/>
      <c r="BJ74" s="56"/>
      <c r="BK74" s="27"/>
      <c r="BL74" s="19"/>
    </row>
    <row r="75" spans="1:64" s="20" customFormat="1" ht="25" customHeight="1">
      <c r="A75" s="20" t="e">
        <f>_xlfn.XLOOKUP(G75,'[1]Hyundai Comms PL 0725'!$A:$A,'[1]Hyundai Comms PL 0725'!$B:$B)</f>
        <v>#N/A</v>
      </c>
      <c r="B75" s="20">
        <f t="shared" si="215"/>
        <v>7</v>
      </c>
      <c r="C75" s="20" t="str">
        <f t="shared" si="216"/>
        <v>KONA [MY25]</v>
      </c>
      <c r="D75" s="33" t="str">
        <f t="shared" si="242"/>
        <v>KONA [MY25] 7</v>
      </c>
      <c r="E75" s="33" t="str">
        <f t="shared" si="243"/>
        <v>KONA [MY25] 7 - 1.6T N Line 138PS 6MT +2TR MY25</v>
      </c>
      <c r="F75" s="33" t="str">
        <f>_xlfn.XLOOKUP(G75,'Wholesale Price List'!B:B,'Wholesale Price List'!C:C)</f>
        <v>HYKN16NL65HPTM  2</v>
      </c>
      <c r="G75" s="33" t="s">
        <v>113</v>
      </c>
      <c r="H75" s="34" t="str">
        <f>VLOOKUP($G75,'Wholesale Price List'!$B:$Z,4,FALSE)</f>
        <v>1.6T N Line 138PS 6MT +2TR MY25</v>
      </c>
      <c r="I75" s="56">
        <f>VLOOKUP($G75,'Wholesale Price List'!$B:$V,9,FALSE)</f>
        <v>24262.5</v>
      </c>
      <c r="J75" s="35">
        <v>0.12</v>
      </c>
      <c r="K75" s="137">
        <v>110</v>
      </c>
      <c r="L75" s="56">
        <f t="shared" si="117"/>
        <v>2801.5</v>
      </c>
      <c r="M75" s="56">
        <f t="shared" si="219"/>
        <v>21461</v>
      </c>
      <c r="N75" s="56">
        <f t="shared" si="220"/>
        <v>4292.2</v>
      </c>
      <c r="O75" s="65">
        <v>780</v>
      </c>
      <c r="P75" s="56">
        <f>VLOOKUP($G75,'Wholesale Price List'!$B:$W,22,FALSE)</f>
        <v>540</v>
      </c>
      <c r="Q75" s="36">
        <f t="shared" si="221"/>
        <v>27073.200000000001</v>
      </c>
      <c r="R75" s="37">
        <f t="shared" si="121"/>
        <v>3361.7999999999997</v>
      </c>
      <c r="S75" s="18"/>
      <c r="T75" s="65">
        <v>270.83</v>
      </c>
      <c r="U75" s="56">
        <f t="shared" si="222"/>
        <v>32.499599999999994</v>
      </c>
      <c r="V75" s="56">
        <f t="shared" si="223"/>
        <v>238.3304</v>
      </c>
      <c r="W75" s="56">
        <f t="shared" si="224"/>
        <v>285.99647999999996</v>
      </c>
      <c r="X75" s="36">
        <f t="shared" si="225"/>
        <v>27359.196480000002</v>
      </c>
      <c r="Y75" s="37">
        <f t="shared" si="226"/>
        <v>3532.79952</v>
      </c>
      <c r="Z75" s="18"/>
      <c r="AA75" s="65">
        <v>541.66999999999996</v>
      </c>
      <c r="AB75" s="56">
        <f t="shared" si="227"/>
        <v>65.000399999999999</v>
      </c>
      <c r="AC75" s="56">
        <f t="shared" si="228"/>
        <v>476.66959999999995</v>
      </c>
      <c r="AD75" s="56">
        <f t="shared" si="229"/>
        <v>572.00351999999987</v>
      </c>
      <c r="AE75" s="36">
        <f t="shared" si="230"/>
        <v>27645.203519999999</v>
      </c>
      <c r="AF75" s="37">
        <f t="shared" si="231"/>
        <v>3571.8004799999999</v>
      </c>
      <c r="AG75" s="18"/>
      <c r="AH75" s="56"/>
      <c r="AI75" s="56"/>
      <c r="AJ75" s="56"/>
      <c r="AK75" s="56"/>
      <c r="AL75" s="36"/>
      <c r="AM75" s="58"/>
      <c r="AN75" s="18"/>
      <c r="AO75" s="56"/>
      <c r="AP75" s="56"/>
      <c r="AQ75" s="56"/>
      <c r="AR75" s="56"/>
      <c r="AS75" s="36"/>
      <c r="AT75" s="58"/>
      <c r="AU75" s="18"/>
      <c r="AV75" s="35">
        <v>0.08</v>
      </c>
      <c r="AW75" s="56">
        <f t="shared" si="232"/>
        <v>1941</v>
      </c>
      <c r="AX75" s="35">
        <f t="shared" si="233"/>
        <v>0.12</v>
      </c>
      <c r="AY75" s="56">
        <f t="shared" si="234"/>
        <v>2911.5</v>
      </c>
      <c r="AZ75" s="35">
        <v>0.12</v>
      </c>
      <c r="BA75" s="56">
        <f t="shared" si="235"/>
        <v>2911.5</v>
      </c>
      <c r="BB75" s="38">
        <f t="shared" si="236"/>
        <v>0.08</v>
      </c>
      <c r="BC75" s="57">
        <f t="shared" si="237"/>
        <v>1941</v>
      </c>
      <c r="BD75" s="56">
        <f t="shared" si="238"/>
        <v>21.666400000000003</v>
      </c>
      <c r="BE75" s="57">
        <f t="shared" si="239"/>
        <v>1962.6664000000001</v>
      </c>
      <c r="BF75" s="56">
        <f t="shared" si="240"/>
        <v>43.333600000000004</v>
      </c>
      <c r="BG75" s="57">
        <f t="shared" si="241"/>
        <v>1984.3335999999999</v>
      </c>
      <c r="BH75" s="56"/>
      <c r="BI75" s="27"/>
      <c r="BJ75" s="56"/>
      <c r="BK75" s="27"/>
      <c r="BL75" s="19"/>
    </row>
    <row r="76" spans="1:64" s="20" customFormat="1" ht="25" customHeight="1">
      <c r="A76" s="20" t="e">
        <f>_xlfn.XLOOKUP(G76,'[1]Hyundai Comms PL 0725'!$A:$A,'[1]Hyundai Comms PL 0725'!$B:$B)</f>
        <v>#N/A</v>
      </c>
      <c r="B76" s="20">
        <f t="shared" si="215"/>
        <v>8</v>
      </c>
      <c r="C76" s="20" t="str">
        <f t="shared" si="216"/>
        <v>KONA [MY25]</v>
      </c>
      <c r="D76" s="33" t="str">
        <f t="shared" si="242"/>
        <v>KONA [MY25] 8</v>
      </c>
      <c r="E76" s="33" t="str">
        <f t="shared" si="243"/>
        <v>KONA [MY25] 8 - 1.6T N Line 138PS 7DCT MY25</v>
      </c>
      <c r="F76" s="33" t="str">
        <f>_xlfn.XLOOKUP(G76,'Wholesale Price List'!B:B,'Wholesale Price List'!C:C)</f>
        <v>HYKN16NL65HPTA  2</v>
      </c>
      <c r="G76" s="33" t="s">
        <v>114</v>
      </c>
      <c r="H76" s="34" t="str">
        <f>VLOOKUP($G76,'Wholesale Price List'!$B:$Z,4,FALSE)</f>
        <v>1.6T N Line 138PS 7DCT MY25</v>
      </c>
      <c r="I76" s="56">
        <f>VLOOKUP($G76,'Wholesale Price List'!$B:$V,9,FALSE)</f>
        <v>25137.5</v>
      </c>
      <c r="J76" s="35">
        <v>0.12</v>
      </c>
      <c r="K76" s="137">
        <v>110</v>
      </c>
      <c r="L76" s="56">
        <f t="shared" si="117"/>
        <v>2906.5</v>
      </c>
      <c r="M76" s="56">
        <f t="shared" si="219"/>
        <v>22231</v>
      </c>
      <c r="N76" s="56">
        <f t="shared" si="220"/>
        <v>4446.2</v>
      </c>
      <c r="O76" s="65">
        <v>780</v>
      </c>
      <c r="P76" s="56">
        <f>VLOOKUP($G76,'Wholesale Price List'!$B:$W,22,FALSE)</f>
        <v>540</v>
      </c>
      <c r="Q76" s="36">
        <f t="shared" si="221"/>
        <v>27997.200000000001</v>
      </c>
      <c r="R76" s="37">
        <f t="shared" si="121"/>
        <v>3487.7999999999997</v>
      </c>
      <c r="S76" s="18"/>
      <c r="T76" s="65">
        <v>270.83</v>
      </c>
      <c r="U76" s="56">
        <f t="shared" si="222"/>
        <v>32.499599999999994</v>
      </c>
      <c r="V76" s="56">
        <f t="shared" si="223"/>
        <v>238.3304</v>
      </c>
      <c r="W76" s="56">
        <f t="shared" si="224"/>
        <v>285.99647999999996</v>
      </c>
      <c r="X76" s="36">
        <f t="shared" si="225"/>
        <v>28283.196480000002</v>
      </c>
      <c r="Y76" s="37">
        <f t="shared" si="226"/>
        <v>3658.79952</v>
      </c>
      <c r="Z76" s="18"/>
      <c r="AA76" s="65">
        <v>541.66999999999996</v>
      </c>
      <c r="AB76" s="56">
        <f t="shared" si="227"/>
        <v>65.000399999999999</v>
      </c>
      <c r="AC76" s="56">
        <f t="shared" si="228"/>
        <v>476.66959999999995</v>
      </c>
      <c r="AD76" s="56">
        <f t="shared" si="229"/>
        <v>572.00351999999987</v>
      </c>
      <c r="AE76" s="36">
        <f t="shared" si="230"/>
        <v>28569.203519999999</v>
      </c>
      <c r="AF76" s="37">
        <f t="shared" si="231"/>
        <v>3697.8004799999999</v>
      </c>
      <c r="AG76" s="18"/>
      <c r="AH76" s="56"/>
      <c r="AI76" s="56"/>
      <c r="AJ76" s="56"/>
      <c r="AK76" s="56"/>
      <c r="AL76" s="36"/>
      <c r="AM76" s="58"/>
      <c r="AN76" s="18"/>
      <c r="AO76" s="56"/>
      <c r="AP76" s="56"/>
      <c r="AQ76" s="56"/>
      <c r="AR76" s="56"/>
      <c r="AS76" s="36"/>
      <c r="AT76" s="58"/>
      <c r="AU76" s="18"/>
      <c r="AV76" s="35">
        <v>0.08</v>
      </c>
      <c r="AW76" s="56">
        <f t="shared" si="232"/>
        <v>2011</v>
      </c>
      <c r="AX76" s="35">
        <f t="shared" si="233"/>
        <v>0.12</v>
      </c>
      <c r="AY76" s="56">
        <f t="shared" si="234"/>
        <v>3016.5</v>
      </c>
      <c r="AZ76" s="35">
        <v>0.12</v>
      </c>
      <c r="BA76" s="56">
        <f t="shared" si="235"/>
        <v>3016.5</v>
      </c>
      <c r="BB76" s="38">
        <f t="shared" si="236"/>
        <v>0.08</v>
      </c>
      <c r="BC76" s="57">
        <f t="shared" si="237"/>
        <v>2011</v>
      </c>
      <c r="BD76" s="56">
        <f t="shared" si="238"/>
        <v>21.666400000000003</v>
      </c>
      <c r="BE76" s="57">
        <f t="shared" si="239"/>
        <v>2032.6664000000001</v>
      </c>
      <c r="BF76" s="56">
        <f t="shared" si="240"/>
        <v>43.333600000000004</v>
      </c>
      <c r="BG76" s="57">
        <f t="shared" si="241"/>
        <v>2054.3335999999999</v>
      </c>
      <c r="BH76" s="56"/>
      <c r="BI76" s="27"/>
      <c r="BJ76" s="56"/>
      <c r="BK76" s="27"/>
      <c r="BL76" s="19"/>
    </row>
    <row r="77" spans="1:64" s="20" customFormat="1" ht="25" customHeight="1">
      <c r="A77" s="20" t="e">
        <f>_xlfn.XLOOKUP(G77,'[1]Hyundai Comms PL 0725'!$A:$A,'[1]Hyundai Comms PL 0725'!$B:$B)</f>
        <v>#N/A</v>
      </c>
      <c r="B77" s="20">
        <f t="shared" si="215"/>
        <v>9</v>
      </c>
      <c r="C77" s="20" t="str">
        <f t="shared" si="216"/>
        <v>KONA [MY25]</v>
      </c>
      <c r="D77" s="33" t="str">
        <f t="shared" si="242"/>
        <v>KONA [MY25] 9</v>
      </c>
      <c r="E77" s="33" t="str">
        <f t="shared" si="243"/>
        <v>KONA [MY25] 9 - 1.6T N Line 138PS DCT +2TR MY25</v>
      </c>
      <c r="F77" s="33" t="str">
        <f>_xlfn.XLOOKUP(G77,'Wholesale Price List'!B:B,'Wholesale Price List'!C:C)</f>
        <v>HYKN16NL65HPTA  2</v>
      </c>
      <c r="G77" s="33" t="s">
        <v>115</v>
      </c>
      <c r="H77" s="34" t="str">
        <f>VLOOKUP($G77,'Wholesale Price List'!$B:$Z,4,FALSE)</f>
        <v>1.6T N Line 138PS DCT +2TR MY25</v>
      </c>
      <c r="I77" s="56">
        <f>VLOOKUP($G77,'Wholesale Price List'!$B:$V,9,FALSE)</f>
        <v>25554.166666666668</v>
      </c>
      <c r="J77" s="35">
        <v>0.12</v>
      </c>
      <c r="K77" s="137">
        <v>110</v>
      </c>
      <c r="L77" s="56">
        <f t="shared" si="117"/>
        <v>2956.5</v>
      </c>
      <c r="M77" s="56">
        <f t="shared" si="219"/>
        <v>22597.666666666668</v>
      </c>
      <c r="N77" s="56">
        <f t="shared" si="220"/>
        <v>4519.5333333333338</v>
      </c>
      <c r="O77" s="65">
        <v>780</v>
      </c>
      <c r="P77" s="56">
        <f>VLOOKUP($G77,'Wholesale Price List'!$B:$W,22,FALSE)</f>
        <v>540</v>
      </c>
      <c r="Q77" s="36">
        <f t="shared" si="221"/>
        <v>28437.200000000001</v>
      </c>
      <c r="R77" s="37">
        <f t="shared" si="121"/>
        <v>3547.7999999999997</v>
      </c>
      <c r="S77" s="18"/>
      <c r="T77" s="65">
        <v>270.83</v>
      </c>
      <c r="U77" s="56">
        <f t="shared" si="222"/>
        <v>32.499599999999994</v>
      </c>
      <c r="V77" s="56">
        <f t="shared" si="223"/>
        <v>238.3304</v>
      </c>
      <c r="W77" s="56">
        <f t="shared" si="224"/>
        <v>285.99647999999996</v>
      </c>
      <c r="X77" s="36">
        <f t="shared" si="225"/>
        <v>28723.196480000002</v>
      </c>
      <c r="Y77" s="37">
        <f t="shared" si="226"/>
        <v>3718.79952</v>
      </c>
      <c r="Z77" s="18"/>
      <c r="AA77" s="65">
        <v>541.66999999999996</v>
      </c>
      <c r="AB77" s="56">
        <f t="shared" si="227"/>
        <v>65.000399999999999</v>
      </c>
      <c r="AC77" s="56">
        <f t="shared" si="228"/>
        <v>476.66959999999995</v>
      </c>
      <c r="AD77" s="56">
        <f t="shared" si="229"/>
        <v>572.00351999999987</v>
      </c>
      <c r="AE77" s="36">
        <f t="shared" si="230"/>
        <v>29009.203519999999</v>
      </c>
      <c r="AF77" s="37">
        <f t="shared" si="231"/>
        <v>3757.8004799999999</v>
      </c>
      <c r="AG77" s="18"/>
      <c r="AH77" s="56"/>
      <c r="AI77" s="56"/>
      <c r="AJ77" s="56"/>
      <c r="AK77" s="56"/>
      <c r="AL77" s="36"/>
      <c r="AM77" s="58"/>
      <c r="AN77" s="18"/>
      <c r="AO77" s="56"/>
      <c r="AP77" s="56"/>
      <c r="AQ77" s="56"/>
      <c r="AR77" s="56"/>
      <c r="AS77" s="36"/>
      <c r="AT77" s="58"/>
      <c r="AU77" s="18"/>
      <c r="AV77" s="35">
        <v>0.08</v>
      </c>
      <c r="AW77" s="56">
        <f t="shared" si="232"/>
        <v>2044.3333333333335</v>
      </c>
      <c r="AX77" s="35">
        <f t="shared" si="233"/>
        <v>0.12</v>
      </c>
      <c r="AY77" s="56">
        <f t="shared" si="234"/>
        <v>3066.5</v>
      </c>
      <c r="AZ77" s="35">
        <v>0.12</v>
      </c>
      <c r="BA77" s="56">
        <f t="shared" si="235"/>
        <v>3066.5</v>
      </c>
      <c r="BB77" s="38">
        <f t="shared" si="236"/>
        <v>8.0000000000000016E-2</v>
      </c>
      <c r="BC77" s="57">
        <f t="shared" si="237"/>
        <v>2044.3333333333339</v>
      </c>
      <c r="BD77" s="56">
        <f t="shared" si="238"/>
        <v>21.666400000000003</v>
      </c>
      <c r="BE77" s="57">
        <f t="shared" si="239"/>
        <v>2065.999733333334</v>
      </c>
      <c r="BF77" s="56">
        <f t="shared" si="240"/>
        <v>43.333600000000004</v>
      </c>
      <c r="BG77" s="57">
        <f t="shared" si="241"/>
        <v>2087.6669333333339</v>
      </c>
      <c r="BH77" s="56"/>
      <c r="BI77" s="27"/>
      <c r="BJ77" s="56"/>
      <c r="BK77" s="27"/>
      <c r="BL77" s="19"/>
    </row>
    <row r="78" spans="1:64" s="20" customFormat="1" ht="25" customHeight="1">
      <c r="A78" s="20" t="e">
        <f>_xlfn.XLOOKUP(G78,'[1]Hyundai Comms PL 0725'!$A:$A,'[1]Hyundai Comms PL 0725'!$B:$B)</f>
        <v>#N/A</v>
      </c>
      <c r="B78" s="20">
        <f t="shared" si="215"/>
        <v>10</v>
      </c>
      <c r="C78" s="20" t="str">
        <f t="shared" si="216"/>
        <v>KONA [MY25]</v>
      </c>
      <c r="D78" s="33" t="str">
        <f t="shared" si="242"/>
        <v>KONA [MY25] 10</v>
      </c>
      <c r="E78" s="33" t="str">
        <f t="shared" si="243"/>
        <v>KONA [MY25] 10 - 1.0T N Line S 100PS 6MT MY25</v>
      </c>
      <c r="F78" s="33" t="str">
        <f>_xlfn.XLOOKUP(G78,'Wholesale Price List'!B:B,'Wholesale Price List'!C:C)</f>
        <v>HYKN10NS15HPTM  2</v>
      </c>
      <c r="G78" s="33" t="s">
        <v>116</v>
      </c>
      <c r="H78" s="34" t="str">
        <f>VLOOKUP($G78,'Wholesale Price List'!$B:$Z,4,FALSE)</f>
        <v>1.0T N Line S 100PS 6MT MY25</v>
      </c>
      <c r="I78" s="56">
        <f>VLOOKUP($G78,'Wholesale Price List'!$B:$V,9,FALSE)</f>
        <v>25054.166666666668</v>
      </c>
      <c r="J78" s="35">
        <v>0.12</v>
      </c>
      <c r="K78" s="137">
        <v>110</v>
      </c>
      <c r="L78" s="56">
        <f t="shared" si="117"/>
        <v>2896.5</v>
      </c>
      <c r="M78" s="56">
        <f t="shared" si="219"/>
        <v>22157.666666666668</v>
      </c>
      <c r="N78" s="56">
        <f t="shared" si="220"/>
        <v>4431.5333333333338</v>
      </c>
      <c r="O78" s="65">
        <v>780</v>
      </c>
      <c r="P78" s="56">
        <f>VLOOKUP($G78,'Wholesale Price List'!$B:$W,22,FALSE)</f>
        <v>540</v>
      </c>
      <c r="Q78" s="36">
        <f t="shared" si="221"/>
        <v>27909.200000000001</v>
      </c>
      <c r="R78" s="37">
        <f t="shared" si="121"/>
        <v>3475.7999999999997</v>
      </c>
      <c r="S78" s="18"/>
      <c r="T78" s="65">
        <v>270.83</v>
      </c>
      <c r="U78" s="56">
        <f t="shared" si="222"/>
        <v>32.499599999999994</v>
      </c>
      <c r="V78" s="56">
        <f t="shared" si="223"/>
        <v>238.3304</v>
      </c>
      <c r="W78" s="56">
        <f t="shared" si="224"/>
        <v>285.99647999999996</v>
      </c>
      <c r="X78" s="36">
        <f t="shared" si="225"/>
        <v>28195.196480000002</v>
      </c>
      <c r="Y78" s="37">
        <f t="shared" si="226"/>
        <v>3646.79952</v>
      </c>
      <c r="Z78" s="18"/>
      <c r="AA78" s="65">
        <v>541.66999999999996</v>
      </c>
      <c r="AB78" s="56">
        <f t="shared" si="227"/>
        <v>65.000399999999999</v>
      </c>
      <c r="AC78" s="56">
        <f t="shared" si="228"/>
        <v>476.66959999999995</v>
      </c>
      <c r="AD78" s="56">
        <f t="shared" si="229"/>
        <v>572.00351999999987</v>
      </c>
      <c r="AE78" s="36">
        <f t="shared" si="230"/>
        <v>28481.203519999999</v>
      </c>
      <c r="AF78" s="37">
        <f t="shared" si="231"/>
        <v>3685.8004799999999</v>
      </c>
      <c r="AG78" s="18"/>
      <c r="AH78" s="56"/>
      <c r="AI78" s="56"/>
      <c r="AJ78" s="56"/>
      <c r="AK78" s="56"/>
      <c r="AL78" s="36"/>
      <c r="AM78" s="58"/>
      <c r="AN78" s="18"/>
      <c r="AO78" s="56"/>
      <c r="AP78" s="56"/>
      <c r="AQ78" s="56"/>
      <c r="AR78" s="56"/>
      <c r="AS78" s="36"/>
      <c r="AT78" s="58"/>
      <c r="AU78" s="18"/>
      <c r="AV78" s="35">
        <v>0.08</v>
      </c>
      <c r="AW78" s="56">
        <f t="shared" si="232"/>
        <v>2004.3333333333335</v>
      </c>
      <c r="AX78" s="35">
        <f t="shared" si="233"/>
        <v>0.12</v>
      </c>
      <c r="AY78" s="56">
        <f t="shared" si="234"/>
        <v>3006.5</v>
      </c>
      <c r="AZ78" s="35">
        <v>0.12</v>
      </c>
      <c r="BA78" s="56">
        <f t="shared" si="235"/>
        <v>3006.5</v>
      </c>
      <c r="BB78" s="38">
        <f t="shared" si="236"/>
        <v>8.0000000000000016E-2</v>
      </c>
      <c r="BC78" s="57">
        <f t="shared" si="237"/>
        <v>2004.3333333333339</v>
      </c>
      <c r="BD78" s="56">
        <f t="shared" si="238"/>
        <v>21.666400000000003</v>
      </c>
      <c r="BE78" s="57">
        <f t="shared" si="239"/>
        <v>2025.999733333334</v>
      </c>
      <c r="BF78" s="56">
        <f t="shared" si="240"/>
        <v>43.333600000000004</v>
      </c>
      <c r="BG78" s="57">
        <f t="shared" si="241"/>
        <v>2047.6669333333339</v>
      </c>
      <c r="BH78" s="56"/>
      <c r="BI78" s="27"/>
      <c r="BJ78" s="56"/>
      <c r="BK78" s="27"/>
      <c r="BL78" s="19"/>
    </row>
    <row r="79" spans="1:64" s="20" customFormat="1" ht="25" customHeight="1">
      <c r="A79" s="20" t="e">
        <f>_xlfn.XLOOKUP(G79,'[1]Hyundai Comms PL 0725'!$A:$A,'[1]Hyundai Comms PL 0725'!$B:$B)</f>
        <v>#N/A</v>
      </c>
      <c r="B79" s="20">
        <f t="shared" si="215"/>
        <v>11</v>
      </c>
      <c r="C79" s="20" t="str">
        <f t="shared" si="216"/>
        <v>KONA [MY25]</v>
      </c>
      <c r="D79" s="33" t="str">
        <f t="shared" si="242"/>
        <v>KONA [MY25] 11</v>
      </c>
      <c r="E79" s="33" t="str">
        <f t="shared" si="243"/>
        <v>KONA [MY25] 11 - 1.0T N Line S 100PS 6MT +2TR MY25</v>
      </c>
      <c r="F79" s="33" t="str">
        <f>_xlfn.XLOOKUP(G79,'Wholesale Price List'!B:B,'Wholesale Price List'!C:C)</f>
        <v>HYKN10NS15HPTM  2</v>
      </c>
      <c r="G79" s="33" t="s">
        <v>117</v>
      </c>
      <c r="H79" s="34" t="str">
        <f>VLOOKUP($G79,'Wholesale Price List'!$B:$Z,4,FALSE)</f>
        <v>1.0T N Line S 100PS 6MT +2TR MY25</v>
      </c>
      <c r="I79" s="56">
        <f>VLOOKUP($G79,'Wholesale Price List'!$B:$V,9,FALSE)</f>
        <v>25470.833333333336</v>
      </c>
      <c r="J79" s="35">
        <v>0.12</v>
      </c>
      <c r="K79" s="137">
        <v>110</v>
      </c>
      <c r="L79" s="56">
        <f t="shared" si="117"/>
        <v>2946.5</v>
      </c>
      <c r="M79" s="56">
        <f t="shared" si="219"/>
        <v>22524.333333333336</v>
      </c>
      <c r="N79" s="56">
        <f t="shared" si="220"/>
        <v>4504.8666666666677</v>
      </c>
      <c r="O79" s="65">
        <v>780</v>
      </c>
      <c r="P79" s="56">
        <f>VLOOKUP($G79,'Wholesale Price List'!$B:$W,22,FALSE)</f>
        <v>540</v>
      </c>
      <c r="Q79" s="36">
        <f t="shared" si="221"/>
        <v>28349.200000000004</v>
      </c>
      <c r="R79" s="37">
        <f t="shared" si="121"/>
        <v>3535.7999999999997</v>
      </c>
      <c r="S79" s="18"/>
      <c r="T79" s="65">
        <v>270.83</v>
      </c>
      <c r="U79" s="56">
        <f t="shared" si="222"/>
        <v>32.499599999999994</v>
      </c>
      <c r="V79" s="56">
        <f t="shared" si="223"/>
        <v>238.3304</v>
      </c>
      <c r="W79" s="56">
        <f t="shared" si="224"/>
        <v>285.99647999999996</v>
      </c>
      <c r="X79" s="36">
        <f t="shared" si="225"/>
        <v>28635.196480000006</v>
      </c>
      <c r="Y79" s="37">
        <f t="shared" si="226"/>
        <v>3706.79952</v>
      </c>
      <c r="Z79" s="18"/>
      <c r="AA79" s="65">
        <v>541.66999999999996</v>
      </c>
      <c r="AB79" s="56">
        <f t="shared" si="227"/>
        <v>65.000399999999999</v>
      </c>
      <c r="AC79" s="56">
        <f t="shared" si="228"/>
        <v>476.66959999999995</v>
      </c>
      <c r="AD79" s="56">
        <f t="shared" si="229"/>
        <v>572.00351999999987</v>
      </c>
      <c r="AE79" s="36">
        <f t="shared" si="230"/>
        <v>28921.203520000003</v>
      </c>
      <c r="AF79" s="37">
        <f t="shared" si="231"/>
        <v>3745.8004799999999</v>
      </c>
      <c r="AG79" s="18"/>
      <c r="AH79" s="56"/>
      <c r="AI79" s="56"/>
      <c r="AJ79" s="56"/>
      <c r="AK79" s="56"/>
      <c r="AL79" s="36"/>
      <c r="AM79" s="58"/>
      <c r="AN79" s="18"/>
      <c r="AO79" s="56"/>
      <c r="AP79" s="56"/>
      <c r="AQ79" s="56"/>
      <c r="AR79" s="56"/>
      <c r="AS79" s="36"/>
      <c r="AT79" s="58"/>
      <c r="AU79" s="18"/>
      <c r="AV79" s="35">
        <v>0.08</v>
      </c>
      <c r="AW79" s="56">
        <f t="shared" si="232"/>
        <v>2037.666666666667</v>
      </c>
      <c r="AX79" s="35">
        <f t="shared" si="233"/>
        <v>0.12</v>
      </c>
      <c r="AY79" s="56">
        <f t="shared" si="234"/>
        <v>3056.5</v>
      </c>
      <c r="AZ79" s="35">
        <v>0.12</v>
      </c>
      <c r="BA79" s="56">
        <f t="shared" si="235"/>
        <v>3056.5</v>
      </c>
      <c r="BB79" s="38">
        <f t="shared" si="236"/>
        <v>0.08</v>
      </c>
      <c r="BC79" s="57">
        <f t="shared" si="237"/>
        <v>2037.666666666667</v>
      </c>
      <c r="BD79" s="56">
        <f t="shared" si="238"/>
        <v>21.666400000000003</v>
      </c>
      <c r="BE79" s="57">
        <f t="shared" si="239"/>
        <v>2059.333066666667</v>
      </c>
      <c r="BF79" s="56">
        <f t="shared" si="240"/>
        <v>43.333600000000004</v>
      </c>
      <c r="BG79" s="57">
        <f t="shared" si="241"/>
        <v>2081.0002666666669</v>
      </c>
      <c r="BH79" s="56"/>
      <c r="BI79" s="27"/>
      <c r="BJ79" s="56"/>
      <c r="BK79" s="27"/>
      <c r="BL79" s="19"/>
    </row>
    <row r="80" spans="1:64" s="20" customFormat="1" ht="25" customHeight="1">
      <c r="A80" s="20" t="e">
        <f>_xlfn.XLOOKUP(G80,'[1]Hyundai Comms PL 0725'!$A:$A,'[1]Hyundai Comms PL 0725'!$B:$B)</f>
        <v>#N/A</v>
      </c>
      <c r="B80" s="20">
        <f t="shared" si="215"/>
        <v>12</v>
      </c>
      <c r="C80" s="20" t="str">
        <f t="shared" si="216"/>
        <v>KONA [MY25]</v>
      </c>
      <c r="D80" s="33" t="str">
        <f t="shared" si="242"/>
        <v>KONA [MY25] 12</v>
      </c>
      <c r="E80" s="33" t="str">
        <f t="shared" si="243"/>
        <v>KONA [MY25] 12 - 1.0T N Line S 100PS 6MT +Lux Pack MY25</v>
      </c>
      <c r="F80" s="33" t="str">
        <f>_xlfn.XLOOKUP(G80,'Wholesale Price List'!B:B,'Wholesale Price List'!C:C)</f>
        <v>HYKN10N1S5HPTM  2</v>
      </c>
      <c r="G80" s="33" t="s">
        <v>118</v>
      </c>
      <c r="H80" s="34" t="str">
        <f>VLOOKUP($G80,'Wholesale Price List'!$B:$Z,4,FALSE)</f>
        <v>1.0T N Line S 100PS 6MT +Lux Pack MY25</v>
      </c>
      <c r="I80" s="56">
        <f>VLOOKUP($G80,'Wholesale Price List'!$B:$V,9,FALSE)</f>
        <v>25762.5</v>
      </c>
      <c r="J80" s="35">
        <v>0.12</v>
      </c>
      <c r="K80" s="137">
        <v>110</v>
      </c>
      <c r="L80" s="56">
        <f t="shared" si="117"/>
        <v>2981.5</v>
      </c>
      <c r="M80" s="56">
        <f t="shared" si="219"/>
        <v>22781</v>
      </c>
      <c r="N80" s="56">
        <f t="shared" si="220"/>
        <v>4556.2</v>
      </c>
      <c r="O80" s="65">
        <v>780</v>
      </c>
      <c r="P80" s="56">
        <f>VLOOKUP($G80,'Wholesale Price List'!$B:$W,22,FALSE)</f>
        <v>540</v>
      </c>
      <c r="Q80" s="36">
        <f t="shared" si="221"/>
        <v>28657.200000000001</v>
      </c>
      <c r="R80" s="37">
        <f t="shared" si="121"/>
        <v>3577.7999999999997</v>
      </c>
      <c r="S80" s="18"/>
      <c r="T80" s="65">
        <v>270.83</v>
      </c>
      <c r="U80" s="56">
        <f t="shared" si="222"/>
        <v>32.499599999999994</v>
      </c>
      <c r="V80" s="56">
        <f t="shared" si="223"/>
        <v>238.3304</v>
      </c>
      <c r="W80" s="56">
        <f t="shared" si="224"/>
        <v>285.99647999999996</v>
      </c>
      <c r="X80" s="36">
        <f t="shared" si="225"/>
        <v>28943.196480000002</v>
      </c>
      <c r="Y80" s="37">
        <f t="shared" si="226"/>
        <v>3748.79952</v>
      </c>
      <c r="Z80" s="18"/>
      <c r="AA80" s="65">
        <v>541.66999999999996</v>
      </c>
      <c r="AB80" s="56">
        <f t="shared" si="227"/>
        <v>65.000399999999999</v>
      </c>
      <c r="AC80" s="56">
        <f t="shared" si="228"/>
        <v>476.66959999999995</v>
      </c>
      <c r="AD80" s="56">
        <f t="shared" si="229"/>
        <v>572.00351999999987</v>
      </c>
      <c r="AE80" s="36">
        <f t="shared" si="230"/>
        <v>29229.203519999999</v>
      </c>
      <c r="AF80" s="37">
        <f t="shared" si="231"/>
        <v>3787.8004799999999</v>
      </c>
      <c r="AG80" s="18"/>
      <c r="AH80" s="56"/>
      <c r="AI80" s="56"/>
      <c r="AJ80" s="56"/>
      <c r="AK80" s="56"/>
      <c r="AL80" s="36"/>
      <c r="AM80" s="58"/>
      <c r="AN80" s="18"/>
      <c r="AO80" s="56"/>
      <c r="AP80" s="56"/>
      <c r="AQ80" s="56"/>
      <c r="AR80" s="56"/>
      <c r="AS80" s="36"/>
      <c r="AT80" s="58"/>
      <c r="AU80" s="18"/>
      <c r="AV80" s="35">
        <v>0.08</v>
      </c>
      <c r="AW80" s="56">
        <f t="shared" si="232"/>
        <v>2061</v>
      </c>
      <c r="AX80" s="35">
        <f t="shared" si="233"/>
        <v>0.12</v>
      </c>
      <c r="AY80" s="56">
        <f t="shared" si="234"/>
        <v>3091.5</v>
      </c>
      <c r="AZ80" s="35">
        <v>0.12</v>
      </c>
      <c r="BA80" s="56">
        <f t="shared" si="235"/>
        <v>3091.5</v>
      </c>
      <c r="BB80" s="38">
        <f t="shared" si="236"/>
        <v>0.08</v>
      </c>
      <c r="BC80" s="57">
        <f t="shared" si="237"/>
        <v>2061</v>
      </c>
      <c r="BD80" s="56">
        <f t="shared" si="238"/>
        <v>21.666400000000003</v>
      </c>
      <c r="BE80" s="57">
        <f t="shared" si="239"/>
        <v>2082.6664000000001</v>
      </c>
      <c r="BF80" s="56">
        <f t="shared" si="240"/>
        <v>43.333600000000004</v>
      </c>
      <c r="BG80" s="57">
        <f t="shared" si="241"/>
        <v>2104.3335999999999</v>
      </c>
      <c r="BH80" s="56"/>
      <c r="BI80" s="27"/>
      <c r="BJ80" s="56"/>
      <c r="BK80" s="27"/>
      <c r="BL80" s="19"/>
    </row>
    <row r="81" spans="1:64" s="20" customFormat="1" ht="25" customHeight="1">
      <c r="A81" s="20" t="e">
        <f>_xlfn.XLOOKUP(G81,'[1]Hyundai Comms PL 0725'!$A:$A,'[1]Hyundai Comms PL 0725'!$B:$B)</f>
        <v>#N/A</v>
      </c>
      <c r="B81" s="20">
        <f t="shared" si="215"/>
        <v>13</v>
      </c>
      <c r="C81" s="20" t="str">
        <f t="shared" si="216"/>
        <v>KONA [MY25]</v>
      </c>
      <c r="D81" s="33" t="str">
        <f t="shared" si="242"/>
        <v>KONA [MY25] 13</v>
      </c>
      <c r="E81" s="33" t="str">
        <f t="shared" si="243"/>
        <v>KONA [MY25] 13 - 1.0T N Line S 100PS 6MT +2TR +Lux Pack MY25</v>
      </c>
      <c r="F81" s="33" t="str">
        <f>_xlfn.XLOOKUP(G81,'Wholesale Price List'!B:B,'Wholesale Price List'!C:C)</f>
        <v>HYKN10N1S5HPTM  2</v>
      </c>
      <c r="G81" s="33" t="s">
        <v>119</v>
      </c>
      <c r="H81" s="34" t="str">
        <f>VLOOKUP($G81,'Wholesale Price List'!$B:$Z,4,FALSE)</f>
        <v>1.0T N Line S 100PS 6MT +2TR +Lux Pack MY25</v>
      </c>
      <c r="I81" s="56">
        <f>VLOOKUP($G81,'Wholesale Price List'!$B:$V,9,FALSE)</f>
        <v>26179.166666666668</v>
      </c>
      <c r="J81" s="35">
        <v>0.12</v>
      </c>
      <c r="K81" s="137">
        <v>110</v>
      </c>
      <c r="L81" s="56">
        <f t="shared" si="117"/>
        <v>3031.5</v>
      </c>
      <c r="M81" s="56">
        <f t="shared" si="219"/>
        <v>23147.666666666668</v>
      </c>
      <c r="N81" s="56">
        <f t="shared" si="220"/>
        <v>4629.5333333333338</v>
      </c>
      <c r="O81" s="65">
        <v>780</v>
      </c>
      <c r="P81" s="56">
        <f>VLOOKUP($G81,'Wholesale Price List'!$B:$W,22,FALSE)</f>
        <v>540</v>
      </c>
      <c r="Q81" s="36">
        <f t="shared" si="221"/>
        <v>29097.200000000001</v>
      </c>
      <c r="R81" s="37">
        <f t="shared" si="121"/>
        <v>3637.7999999999997</v>
      </c>
      <c r="S81" s="18"/>
      <c r="T81" s="65">
        <v>270.83</v>
      </c>
      <c r="U81" s="56">
        <f t="shared" si="222"/>
        <v>32.499599999999994</v>
      </c>
      <c r="V81" s="56">
        <f t="shared" si="223"/>
        <v>238.3304</v>
      </c>
      <c r="W81" s="56">
        <f t="shared" si="224"/>
        <v>285.99647999999996</v>
      </c>
      <c r="X81" s="36">
        <f t="shared" si="225"/>
        <v>29383.196480000002</v>
      </c>
      <c r="Y81" s="37">
        <f t="shared" si="226"/>
        <v>3808.79952</v>
      </c>
      <c r="Z81" s="18"/>
      <c r="AA81" s="65">
        <v>541.66999999999996</v>
      </c>
      <c r="AB81" s="56">
        <f t="shared" si="227"/>
        <v>65.000399999999999</v>
      </c>
      <c r="AC81" s="56">
        <f t="shared" si="228"/>
        <v>476.66959999999995</v>
      </c>
      <c r="AD81" s="56">
        <f t="shared" si="229"/>
        <v>572.00351999999987</v>
      </c>
      <c r="AE81" s="36">
        <f t="shared" si="230"/>
        <v>29669.203519999999</v>
      </c>
      <c r="AF81" s="37">
        <f t="shared" si="231"/>
        <v>3847.8004799999999</v>
      </c>
      <c r="AG81" s="18"/>
      <c r="AH81" s="56"/>
      <c r="AI81" s="56"/>
      <c r="AJ81" s="56"/>
      <c r="AK81" s="56"/>
      <c r="AL81" s="36"/>
      <c r="AM81" s="58"/>
      <c r="AN81" s="18"/>
      <c r="AO81" s="56"/>
      <c r="AP81" s="56"/>
      <c r="AQ81" s="56"/>
      <c r="AR81" s="56"/>
      <c r="AS81" s="36"/>
      <c r="AT81" s="58"/>
      <c r="AU81" s="18"/>
      <c r="AV81" s="35">
        <v>0.08</v>
      </c>
      <c r="AW81" s="56">
        <f t="shared" si="232"/>
        <v>2094.3333333333335</v>
      </c>
      <c r="AX81" s="35">
        <f t="shared" si="233"/>
        <v>0.12</v>
      </c>
      <c r="AY81" s="56">
        <f t="shared" si="234"/>
        <v>3141.5</v>
      </c>
      <c r="AZ81" s="35">
        <v>0.12</v>
      </c>
      <c r="BA81" s="56">
        <f t="shared" si="235"/>
        <v>3141.5</v>
      </c>
      <c r="BB81" s="38">
        <f t="shared" si="236"/>
        <v>8.0000000000000016E-2</v>
      </c>
      <c r="BC81" s="57">
        <f t="shared" si="237"/>
        <v>2094.3333333333339</v>
      </c>
      <c r="BD81" s="56">
        <f t="shared" si="238"/>
        <v>21.666400000000003</v>
      </c>
      <c r="BE81" s="57">
        <f t="shared" si="239"/>
        <v>2115.999733333334</v>
      </c>
      <c r="BF81" s="56">
        <f t="shared" si="240"/>
        <v>43.333600000000004</v>
      </c>
      <c r="BG81" s="57">
        <f t="shared" si="241"/>
        <v>2137.6669333333339</v>
      </c>
      <c r="BH81" s="56"/>
      <c r="BI81" s="27"/>
      <c r="BJ81" s="56"/>
      <c r="BK81" s="27"/>
      <c r="BL81" s="19"/>
    </row>
    <row r="82" spans="1:64" s="20" customFormat="1" ht="25" customHeight="1">
      <c r="A82" s="20" t="e">
        <f>_xlfn.XLOOKUP(G82,'[1]Hyundai Comms PL 0725'!$A:$A,'[1]Hyundai Comms PL 0725'!$B:$B)</f>
        <v>#N/A</v>
      </c>
      <c r="B82" s="20">
        <f t="shared" si="215"/>
        <v>14</v>
      </c>
      <c r="C82" s="20" t="str">
        <f t="shared" si="216"/>
        <v>KONA [MY25]</v>
      </c>
      <c r="D82" s="33" t="str">
        <f t="shared" si="242"/>
        <v>KONA [MY25] 14</v>
      </c>
      <c r="E82" s="33" t="str">
        <f t="shared" si="243"/>
        <v>KONA [MY25] 14 - 1.6T N Line S 138PS 6MT MY25</v>
      </c>
      <c r="F82" s="33" t="str">
        <f>_xlfn.XLOOKUP(G82,'Wholesale Price List'!B:B,'Wholesale Price List'!C:C)</f>
        <v>HYKN16NS65HPTM  2</v>
      </c>
      <c r="G82" s="33" t="s">
        <v>120</v>
      </c>
      <c r="H82" s="34" t="str">
        <f>VLOOKUP($G82,'Wholesale Price List'!$B:$Z,4,FALSE)</f>
        <v>1.6T N Line S 138PS 6MT MY25</v>
      </c>
      <c r="I82" s="56">
        <f>VLOOKUP($G82,'Wholesale Price List'!$B:$V,9,FALSE)</f>
        <v>25845.833333333336</v>
      </c>
      <c r="J82" s="35">
        <v>0.12</v>
      </c>
      <c r="K82" s="137">
        <v>110</v>
      </c>
      <c r="L82" s="56">
        <f t="shared" si="117"/>
        <v>2991.5</v>
      </c>
      <c r="M82" s="56">
        <f t="shared" si="219"/>
        <v>22854.333333333336</v>
      </c>
      <c r="N82" s="56">
        <f t="shared" si="220"/>
        <v>4570.8666666666677</v>
      </c>
      <c r="O82" s="65">
        <v>780</v>
      </c>
      <c r="P82" s="56">
        <f>VLOOKUP($G82,'Wholesale Price List'!$B:$W,22,FALSE)</f>
        <v>540</v>
      </c>
      <c r="Q82" s="36">
        <f t="shared" si="221"/>
        <v>28745.200000000004</v>
      </c>
      <c r="R82" s="37">
        <f t="shared" si="121"/>
        <v>3589.7999999999997</v>
      </c>
      <c r="S82" s="18"/>
      <c r="T82" s="65">
        <v>270.83</v>
      </c>
      <c r="U82" s="56">
        <f t="shared" si="222"/>
        <v>32.499599999999994</v>
      </c>
      <c r="V82" s="56">
        <f t="shared" si="223"/>
        <v>238.3304</v>
      </c>
      <c r="W82" s="56">
        <f t="shared" si="224"/>
        <v>285.99647999999996</v>
      </c>
      <c r="X82" s="36">
        <f t="shared" si="225"/>
        <v>29031.196480000006</v>
      </c>
      <c r="Y82" s="37">
        <f t="shared" si="226"/>
        <v>3760.79952</v>
      </c>
      <c r="Z82" s="18"/>
      <c r="AA82" s="65">
        <v>541.66999999999996</v>
      </c>
      <c r="AB82" s="56">
        <f t="shared" si="227"/>
        <v>65.000399999999999</v>
      </c>
      <c r="AC82" s="56">
        <f t="shared" si="228"/>
        <v>476.66959999999995</v>
      </c>
      <c r="AD82" s="56">
        <f t="shared" si="229"/>
        <v>572.00351999999987</v>
      </c>
      <c r="AE82" s="36">
        <f t="shared" si="230"/>
        <v>29317.203520000003</v>
      </c>
      <c r="AF82" s="37">
        <f t="shared" si="231"/>
        <v>3799.8004799999999</v>
      </c>
      <c r="AG82" s="18"/>
      <c r="AH82" s="56"/>
      <c r="AI82" s="56"/>
      <c r="AJ82" s="56"/>
      <c r="AK82" s="56"/>
      <c r="AL82" s="36"/>
      <c r="AM82" s="58"/>
      <c r="AN82" s="18"/>
      <c r="AO82" s="56"/>
      <c r="AP82" s="56"/>
      <c r="AQ82" s="56"/>
      <c r="AR82" s="56"/>
      <c r="AS82" s="36"/>
      <c r="AT82" s="58"/>
      <c r="AU82" s="18"/>
      <c r="AV82" s="35">
        <v>0.08</v>
      </c>
      <c r="AW82" s="56">
        <f t="shared" si="232"/>
        <v>2067.666666666667</v>
      </c>
      <c r="AX82" s="35">
        <f t="shared" si="233"/>
        <v>0.12</v>
      </c>
      <c r="AY82" s="56">
        <f t="shared" si="234"/>
        <v>3101.5</v>
      </c>
      <c r="AZ82" s="35">
        <v>0.12</v>
      </c>
      <c r="BA82" s="56">
        <f t="shared" si="235"/>
        <v>3101.5</v>
      </c>
      <c r="BB82" s="38">
        <f t="shared" si="236"/>
        <v>0.08</v>
      </c>
      <c r="BC82" s="57">
        <f t="shared" si="237"/>
        <v>2067.666666666667</v>
      </c>
      <c r="BD82" s="56">
        <f t="shared" si="238"/>
        <v>21.666400000000003</v>
      </c>
      <c r="BE82" s="57">
        <f t="shared" si="239"/>
        <v>2089.333066666667</v>
      </c>
      <c r="BF82" s="56">
        <f t="shared" si="240"/>
        <v>43.333600000000004</v>
      </c>
      <c r="BG82" s="57">
        <f t="shared" si="241"/>
        <v>2111.0002666666669</v>
      </c>
      <c r="BH82" s="56"/>
      <c r="BI82" s="27"/>
      <c r="BJ82" s="56"/>
      <c r="BK82" s="27"/>
      <c r="BL82" s="19"/>
    </row>
    <row r="83" spans="1:64" s="20" customFormat="1" ht="25" customHeight="1">
      <c r="A83" s="20" t="e">
        <f>_xlfn.XLOOKUP(G83,'[1]Hyundai Comms PL 0725'!$A:$A,'[1]Hyundai Comms PL 0725'!$B:$B)</f>
        <v>#N/A</v>
      </c>
      <c r="B83" s="20">
        <f t="shared" si="215"/>
        <v>15</v>
      </c>
      <c r="C83" s="20" t="str">
        <f t="shared" si="216"/>
        <v>KONA [MY25]</v>
      </c>
      <c r="D83" s="33" t="str">
        <f t="shared" si="242"/>
        <v>KONA [MY25] 15</v>
      </c>
      <c r="E83" s="33" t="str">
        <f t="shared" si="243"/>
        <v>KONA [MY25] 15 - 1.6T N Line S 138PS 6MT +2TR MY25</v>
      </c>
      <c r="F83" s="33" t="str">
        <f>_xlfn.XLOOKUP(G83,'Wholesale Price List'!B:B,'Wholesale Price List'!C:C)</f>
        <v>HYKN16NS65HPTM  2</v>
      </c>
      <c r="G83" s="33" t="s">
        <v>121</v>
      </c>
      <c r="H83" s="34" t="str">
        <f>VLOOKUP($G83,'Wholesale Price List'!$B:$Z,4,FALSE)</f>
        <v>1.6T N Line S 138PS 6MT +2TR MY25</v>
      </c>
      <c r="I83" s="56">
        <f>VLOOKUP($G83,'Wholesale Price List'!$B:$V,9,FALSE)</f>
        <v>26262.5</v>
      </c>
      <c r="J83" s="35">
        <v>0.12</v>
      </c>
      <c r="K83" s="137">
        <v>110</v>
      </c>
      <c r="L83" s="56">
        <f t="shared" si="117"/>
        <v>3041.5</v>
      </c>
      <c r="M83" s="56">
        <f t="shared" si="219"/>
        <v>23221</v>
      </c>
      <c r="N83" s="56">
        <f t="shared" si="220"/>
        <v>4644.2</v>
      </c>
      <c r="O83" s="65">
        <v>780</v>
      </c>
      <c r="P83" s="56">
        <f>VLOOKUP($G83,'Wholesale Price List'!$B:$W,22,FALSE)</f>
        <v>540</v>
      </c>
      <c r="Q83" s="36">
        <f t="shared" si="221"/>
        <v>29185.200000000001</v>
      </c>
      <c r="R83" s="37">
        <f t="shared" si="121"/>
        <v>3649.7999999999997</v>
      </c>
      <c r="S83" s="18"/>
      <c r="T83" s="65">
        <v>270.83</v>
      </c>
      <c r="U83" s="56">
        <f t="shared" si="222"/>
        <v>32.499599999999994</v>
      </c>
      <c r="V83" s="56">
        <f t="shared" si="223"/>
        <v>238.3304</v>
      </c>
      <c r="W83" s="56">
        <f t="shared" si="224"/>
        <v>285.99647999999996</v>
      </c>
      <c r="X83" s="36">
        <f t="shared" si="225"/>
        <v>29471.196480000002</v>
      </c>
      <c r="Y83" s="37">
        <f t="shared" si="226"/>
        <v>3820.79952</v>
      </c>
      <c r="Z83" s="18"/>
      <c r="AA83" s="65">
        <v>541.66999999999996</v>
      </c>
      <c r="AB83" s="56">
        <f t="shared" si="227"/>
        <v>65.000399999999999</v>
      </c>
      <c r="AC83" s="56">
        <f t="shared" si="228"/>
        <v>476.66959999999995</v>
      </c>
      <c r="AD83" s="56">
        <f t="shared" si="229"/>
        <v>572.00351999999987</v>
      </c>
      <c r="AE83" s="36">
        <f t="shared" si="230"/>
        <v>29757.203519999999</v>
      </c>
      <c r="AF83" s="37">
        <f t="shared" si="231"/>
        <v>3859.8004799999999</v>
      </c>
      <c r="AG83" s="18"/>
      <c r="AH83" s="56"/>
      <c r="AI83" s="56"/>
      <c r="AJ83" s="56"/>
      <c r="AK83" s="56"/>
      <c r="AL83" s="36"/>
      <c r="AM83" s="58"/>
      <c r="AN83" s="18"/>
      <c r="AO83" s="56"/>
      <c r="AP83" s="56"/>
      <c r="AQ83" s="56"/>
      <c r="AR83" s="56"/>
      <c r="AS83" s="36"/>
      <c r="AT83" s="58"/>
      <c r="AU83" s="18"/>
      <c r="AV83" s="35">
        <v>0.08</v>
      </c>
      <c r="AW83" s="56">
        <f t="shared" si="232"/>
        <v>2101</v>
      </c>
      <c r="AX83" s="35">
        <f t="shared" si="233"/>
        <v>0.12</v>
      </c>
      <c r="AY83" s="56">
        <f t="shared" si="234"/>
        <v>3151.5</v>
      </c>
      <c r="AZ83" s="35">
        <v>0.12</v>
      </c>
      <c r="BA83" s="56">
        <f t="shared" si="235"/>
        <v>3151.5</v>
      </c>
      <c r="BB83" s="38">
        <f t="shared" si="236"/>
        <v>0.08</v>
      </c>
      <c r="BC83" s="57">
        <f t="shared" si="237"/>
        <v>2101</v>
      </c>
      <c r="BD83" s="56">
        <f t="shared" si="238"/>
        <v>21.666400000000003</v>
      </c>
      <c r="BE83" s="57">
        <f t="shared" si="239"/>
        <v>2122.6664000000001</v>
      </c>
      <c r="BF83" s="56">
        <f t="shared" si="240"/>
        <v>43.333600000000004</v>
      </c>
      <c r="BG83" s="57">
        <f t="shared" si="241"/>
        <v>2144.3335999999999</v>
      </c>
      <c r="BH83" s="56"/>
      <c r="BI83" s="27"/>
      <c r="BJ83" s="56"/>
      <c r="BK83" s="27"/>
      <c r="BL83" s="19"/>
    </row>
    <row r="84" spans="1:64" s="20" customFormat="1" ht="25" customHeight="1">
      <c r="A84" s="20" t="e">
        <f>_xlfn.XLOOKUP(G84,'[1]Hyundai Comms PL 0725'!$A:$A,'[1]Hyundai Comms PL 0725'!$B:$B)</f>
        <v>#N/A</v>
      </c>
      <c r="B84" s="20">
        <f t="shared" si="215"/>
        <v>16</v>
      </c>
      <c r="C84" s="20" t="str">
        <f t="shared" si="216"/>
        <v>KONA [MY25]</v>
      </c>
      <c r="D84" s="33" t="str">
        <f t="shared" si="242"/>
        <v>KONA [MY25] 16</v>
      </c>
      <c r="E84" s="33" t="str">
        <f t="shared" si="243"/>
        <v>KONA [MY25] 16 - 1.6T N Line S 138PS 6MT +Lux Pack MY25</v>
      </c>
      <c r="F84" s="33" t="str">
        <f>_xlfn.XLOOKUP(G84,'Wholesale Price List'!B:B,'Wholesale Price List'!C:C)</f>
        <v>HYKN16NSL5HPTM  2</v>
      </c>
      <c r="G84" s="33" t="s">
        <v>122</v>
      </c>
      <c r="H84" s="34" t="str">
        <f>VLOOKUP($G84,'Wholesale Price List'!$B:$Z,4,FALSE)</f>
        <v>1.6T N Line S 138PS 6MT +Lux Pack MY25</v>
      </c>
      <c r="I84" s="56">
        <f>VLOOKUP($G84,'Wholesale Price List'!$B:$V,9,FALSE)</f>
        <v>26554.166666666668</v>
      </c>
      <c r="J84" s="35">
        <v>0.12</v>
      </c>
      <c r="K84" s="137">
        <v>110</v>
      </c>
      <c r="L84" s="56">
        <f t="shared" si="117"/>
        <v>3076.5</v>
      </c>
      <c r="M84" s="56">
        <f t="shared" si="219"/>
        <v>23477.666666666668</v>
      </c>
      <c r="N84" s="56">
        <f t="shared" si="220"/>
        <v>4695.5333333333338</v>
      </c>
      <c r="O84" s="65">
        <v>780</v>
      </c>
      <c r="P84" s="56">
        <f>VLOOKUP($G84,'Wholesale Price List'!$B:$W,22,FALSE)</f>
        <v>540</v>
      </c>
      <c r="Q84" s="36">
        <f t="shared" si="221"/>
        <v>29493.200000000001</v>
      </c>
      <c r="R84" s="37">
        <f t="shared" si="121"/>
        <v>3691.7999999999997</v>
      </c>
      <c r="S84" s="18"/>
      <c r="T84" s="65">
        <v>270.83</v>
      </c>
      <c r="U84" s="56">
        <f t="shared" si="222"/>
        <v>32.499599999999994</v>
      </c>
      <c r="V84" s="56">
        <f t="shared" si="223"/>
        <v>238.3304</v>
      </c>
      <c r="W84" s="56">
        <f t="shared" si="224"/>
        <v>285.99647999999996</v>
      </c>
      <c r="X84" s="36">
        <f t="shared" si="225"/>
        <v>29779.196480000002</v>
      </c>
      <c r="Y84" s="37">
        <f t="shared" si="226"/>
        <v>3862.79952</v>
      </c>
      <c r="Z84" s="18"/>
      <c r="AA84" s="65">
        <v>541.66999999999996</v>
      </c>
      <c r="AB84" s="56">
        <f t="shared" si="227"/>
        <v>65.000399999999999</v>
      </c>
      <c r="AC84" s="56">
        <f t="shared" si="228"/>
        <v>476.66959999999995</v>
      </c>
      <c r="AD84" s="56">
        <f t="shared" si="229"/>
        <v>572.00351999999987</v>
      </c>
      <c r="AE84" s="36">
        <f t="shared" si="230"/>
        <v>30065.203519999999</v>
      </c>
      <c r="AF84" s="37">
        <f t="shared" si="231"/>
        <v>3901.8004799999999</v>
      </c>
      <c r="AG84" s="18"/>
      <c r="AH84" s="56"/>
      <c r="AI84" s="56"/>
      <c r="AJ84" s="56"/>
      <c r="AK84" s="56"/>
      <c r="AL84" s="36"/>
      <c r="AM84" s="58"/>
      <c r="AN84" s="18"/>
      <c r="AO84" s="56"/>
      <c r="AP84" s="56"/>
      <c r="AQ84" s="56"/>
      <c r="AR84" s="56"/>
      <c r="AS84" s="36"/>
      <c r="AT84" s="58"/>
      <c r="AU84" s="18"/>
      <c r="AV84" s="35">
        <v>0.08</v>
      </c>
      <c r="AW84" s="56">
        <f t="shared" si="232"/>
        <v>2124.3333333333335</v>
      </c>
      <c r="AX84" s="35">
        <f t="shared" si="233"/>
        <v>0.12</v>
      </c>
      <c r="AY84" s="56">
        <f t="shared" si="234"/>
        <v>3186.5</v>
      </c>
      <c r="AZ84" s="35">
        <v>0.12</v>
      </c>
      <c r="BA84" s="56">
        <f t="shared" si="235"/>
        <v>3186.5</v>
      </c>
      <c r="BB84" s="38">
        <f t="shared" si="236"/>
        <v>8.0000000000000016E-2</v>
      </c>
      <c r="BC84" s="57">
        <f t="shared" si="237"/>
        <v>2124.3333333333339</v>
      </c>
      <c r="BD84" s="56">
        <f t="shared" si="238"/>
        <v>21.666400000000003</v>
      </c>
      <c r="BE84" s="57">
        <f t="shared" si="239"/>
        <v>2145.999733333334</v>
      </c>
      <c r="BF84" s="56">
        <f t="shared" si="240"/>
        <v>43.333600000000004</v>
      </c>
      <c r="BG84" s="57">
        <f t="shared" si="241"/>
        <v>2167.6669333333339</v>
      </c>
      <c r="BH84" s="56"/>
      <c r="BI84" s="27"/>
      <c r="BJ84" s="56"/>
      <c r="BK84" s="27"/>
      <c r="BL84" s="19"/>
    </row>
    <row r="85" spans="1:64" s="20" customFormat="1" ht="25" customHeight="1">
      <c r="A85" s="20" t="e">
        <f>_xlfn.XLOOKUP(G85,'[1]Hyundai Comms PL 0725'!$A:$A,'[1]Hyundai Comms PL 0725'!$B:$B)</f>
        <v>#N/A</v>
      </c>
      <c r="B85" s="20">
        <f t="shared" si="215"/>
        <v>17</v>
      </c>
      <c r="C85" s="20" t="str">
        <f t="shared" si="216"/>
        <v>KONA [MY25]</v>
      </c>
      <c r="D85" s="33" t="str">
        <f t="shared" si="242"/>
        <v>KONA [MY25] 17</v>
      </c>
      <c r="E85" s="33" t="str">
        <f t="shared" si="243"/>
        <v>KONA [MY25] 17 - 1.6T N Line S 138PS 6MT +2TR +Lux Pack MY25</v>
      </c>
      <c r="F85" s="33" t="str">
        <f>_xlfn.XLOOKUP(G85,'Wholesale Price List'!B:B,'Wholesale Price List'!C:C)</f>
        <v>HYKN16NSL5HPTM  2</v>
      </c>
      <c r="G85" s="33" t="s">
        <v>123</v>
      </c>
      <c r="H85" s="34" t="str">
        <f>VLOOKUP($G85,'Wholesale Price List'!$B:$Z,4,FALSE)</f>
        <v>1.6T N Line S 138PS 6MT +2TR +Lux Pack MY25</v>
      </c>
      <c r="I85" s="56">
        <f>VLOOKUP($G85,'Wholesale Price List'!$B:$V,9,FALSE)</f>
        <v>26970.833333333336</v>
      </c>
      <c r="J85" s="35">
        <v>0.12</v>
      </c>
      <c r="K85" s="137">
        <v>110</v>
      </c>
      <c r="L85" s="56">
        <f t="shared" si="117"/>
        <v>3126.5</v>
      </c>
      <c r="M85" s="56">
        <f t="shared" si="219"/>
        <v>23844.333333333336</v>
      </c>
      <c r="N85" s="56">
        <f t="shared" si="220"/>
        <v>4768.8666666666677</v>
      </c>
      <c r="O85" s="65">
        <v>780</v>
      </c>
      <c r="P85" s="56">
        <f>VLOOKUP($G85,'Wholesale Price List'!$B:$W,22,FALSE)</f>
        <v>540</v>
      </c>
      <c r="Q85" s="36">
        <f t="shared" si="221"/>
        <v>29933.200000000004</v>
      </c>
      <c r="R85" s="37">
        <f t="shared" si="121"/>
        <v>3751.7999999999997</v>
      </c>
      <c r="S85" s="18"/>
      <c r="T85" s="65">
        <v>270.83</v>
      </c>
      <c r="U85" s="56">
        <f t="shared" si="222"/>
        <v>32.499599999999994</v>
      </c>
      <c r="V85" s="56">
        <f t="shared" si="223"/>
        <v>238.3304</v>
      </c>
      <c r="W85" s="56">
        <f t="shared" si="224"/>
        <v>285.99647999999996</v>
      </c>
      <c r="X85" s="36">
        <f t="shared" si="225"/>
        <v>30219.196480000006</v>
      </c>
      <c r="Y85" s="37">
        <f t="shared" si="226"/>
        <v>3922.79952</v>
      </c>
      <c r="Z85" s="18"/>
      <c r="AA85" s="65">
        <v>541.66999999999996</v>
      </c>
      <c r="AB85" s="56">
        <f t="shared" si="227"/>
        <v>65.000399999999999</v>
      </c>
      <c r="AC85" s="56">
        <f t="shared" si="228"/>
        <v>476.66959999999995</v>
      </c>
      <c r="AD85" s="56">
        <f t="shared" si="229"/>
        <v>572.00351999999987</v>
      </c>
      <c r="AE85" s="36">
        <f t="shared" si="230"/>
        <v>30505.203520000003</v>
      </c>
      <c r="AF85" s="37">
        <f t="shared" si="231"/>
        <v>3961.8004799999999</v>
      </c>
      <c r="AG85" s="18"/>
      <c r="AH85" s="56"/>
      <c r="AI85" s="56"/>
      <c r="AJ85" s="56"/>
      <c r="AK85" s="56"/>
      <c r="AL85" s="36"/>
      <c r="AM85" s="58"/>
      <c r="AN85" s="18"/>
      <c r="AO85" s="56"/>
      <c r="AP85" s="56"/>
      <c r="AQ85" s="56"/>
      <c r="AR85" s="56"/>
      <c r="AS85" s="36"/>
      <c r="AT85" s="58"/>
      <c r="AU85" s="18"/>
      <c r="AV85" s="35">
        <v>0.08</v>
      </c>
      <c r="AW85" s="56">
        <f t="shared" si="232"/>
        <v>2157.666666666667</v>
      </c>
      <c r="AX85" s="35">
        <f t="shared" si="233"/>
        <v>0.12</v>
      </c>
      <c r="AY85" s="56">
        <f t="shared" si="234"/>
        <v>3236.5</v>
      </c>
      <c r="AZ85" s="35">
        <v>0.12</v>
      </c>
      <c r="BA85" s="56">
        <f t="shared" si="235"/>
        <v>3236.5</v>
      </c>
      <c r="BB85" s="38">
        <f t="shared" si="236"/>
        <v>0.08</v>
      </c>
      <c r="BC85" s="57">
        <f t="shared" si="237"/>
        <v>2157.666666666667</v>
      </c>
      <c r="BD85" s="56">
        <f t="shared" si="238"/>
        <v>21.666400000000003</v>
      </c>
      <c r="BE85" s="57">
        <f t="shared" si="239"/>
        <v>2179.333066666667</v>
      </c>
      <c r="BF85" s="56">
        <f t="shared" si="240"/>
        <v>43.333600000000004</v>
      </c>
      <c r="BG85" s="57">
        <f t="shared" si="241"/>
        <v>2201.0002666666669</v>
      </c>
      <c r="BH85" s="56"/>
      <c r="BI85" s="27"/>
      <c r="BJ85" s="56"/>
      <c r="BK85" s="27"/>
      <c r="BL85" s="19"/>
    </row>
    <row r="86" spans="1:64" s="20" customFormat="1" ht="25" customHeight="1">
      <c r="A86" s="20" t="e">
        <f>_xlfn.XLOOKUP(G86,'[1]Hyundai Comms PL 0725'!$A:$A,'[1]Hyundai Comms PL 0725'!$B:$B)</f>
        <v>#N/A</v>
      </c>
      <c r="B86" s="20">
        <f t="shared" si="215"/>
        <v>18</v>
      </c>
      <c r="C86" s="20" t="str">
        <f t="shared" si="216"/>
        <v>KONA [MY25]</v>
      </c>
      <c r="D86" s="33" t="str">
        <f t="shared" si="242"/>
        <v>KONA [MY25] 18</v>
      </c>
      <c r="E86" s="33" t="str">
        <f t="shared" si="243"/>
        <v>KONA [MY25] 18 - 1.6T N Line S 138PS 7DCT MY25</v>
      </c>
      <c r="F86" s="33" t="str">
        <f>_xlfn.XLOOKUP(G86,'Wholesale Price List'!B:B,'Wholesale Price List'!C:C)</f>
        <v>HYKN16NS65HPTA  2</v>
      </c>
      <c r="G86" s="33" t="s">
        <v>124</v>
      </c>
      <c r="H86" s="34" t="str">
        <f>VLOOKUP($G86,'Wholesale Price List'!$B:$Z,4,FALSE)</f>
        <v>1.6T N Line S 138PS 7DCT MY25</v>
      </c>
      <c r="I86" s="56">
        <f>VLOOKUP($G86,'Wholesale Price List'!$B:$V,9,FALSE)</f>
        <v>27137.5</v>
      </c>
      <c r="J86" s="35">
        <v>0.12</v>
      </c>
      <c r="K86" s="137">
        <v>110</v>
      </c>
      <c r="L86" s="56">
        <f t="shared" si="117"/>
        <v>3146.5</v>
      </c>
      <c r="M86" s="56">
        <f t="shared" si="219"/>
        <v>23991</v>
      </c>
      <c r="N86" s="56">
        <f t="shared" si="220"/>
        <v>4798.2</v>
      </c>
      <c r="O86" s="65">
        <v>780</v>
      </c>
      <c r="P86" s="56">
        <f>VLOOKUP($G86,'Wholesale Price List'!$B:$W,22,FALSE)</f>
        <v>540</v>
      </c>
      <c r="Q86" s="36">
        <f t="shared" si="221"/>
        <v>30109.200000000001</v>
      </c>
      <c r="R86" s="37">
        <f t="shared" si="121"/>
        <v>3775.7999999999997</v>
      </c>
      <c r="S86" s="18"/>
      <c r="T86" s="65">
        <v>270.83</v>
      </c>
      <c r="U86" s="56">
        <f t="shared" si="222"/>
        <v>32.499599999999994</v>
      </c>
      <c r="V86" s="56">
        <f t="shared" si="223"/>
        <v>238.3304</v>
      </c>
      <c r="W86" s="56">
        <f t="shared" si="224"/>
        <v>285.99647999999996</v>
      </c>
      <c r="X86" s="36">
        <f t="shared" si="225"/>
        <v>30395.196480000002</v>
      </c>
      <c r="Y86" s="37">
        <f t="shared" si="226"/>
        <v>3946.79952</v>
      </c>
      <c r="Z86" s="18"/>
      <c r="AA86" s="65">
        <v>541.66999999999996</v>
      </c>
      <c r="AB86" s="56">
        <f t="shared" si="227"/>
        <v>65.000399999999999</v>
      </c>
      <c r="AC86" s="56">
        <f t="shared" si="228"/>
        <v>476.66959999999995</v>
      </c>
      <c r="AD86" s="56">
        <f t="shared" si="229"/>
        <v>572.00351999999987</v>
      </c>
      <c r="AE86" s="36">
        <f t="shared" si="230"/>
        <v>30681.203519999999</v>
      </c>
      <c r="AF86" s="37">
        <f t="shared" si="231"/>
        <v>3985.8004799999999</v>
      </c>
      <c r="AG86" s="18"/>
      <c r="AH86" s="56"/>
      <c r="AI86" s="56"/>
      <c r="AJ86" s="56"/>
      <c r="AK86" s="56"/>
      <c r="AL86" s="36"/>
      <c r="AM86" s="58"/>
      <c r="AN86" s="18"/>
      <c r="AO86" s="56"/>
      <c r="AP86" s="56"/>
      <c r="AQ86" s="56"/>
      <c r="AR86" s="56"/>
      <c r="AS86" s="36"/>
      <c r="AT86" s="58"/>
      <c r="AU86" s="18"/>
      <c r="AV86" s="35">
        <v>0.08</v>
      </c>
      <c r="AW86" s="56">
        <f t="shared" si="232"/>
        <v>2171</v>
      </c>
      <c r="AX86" s="35">
        <f t="shared" si="233"/>
        <v>0.12</v>
      </c>
      <c r="AY86" s="56">
        <f t="shared" si="234"/>
        <v>3256.5</v>
      </c>
      <c r="AZ86" s="35">
        <v>0.12</v>
      </c>
      <c r="BA86" s="56">
        <f t="shared" si="235"/>
        <v>3256.5</v>
      </c>
      <c r="BB86" s="38">
        <f t="shared" si="236"/>
        <v>0.08</v>
      </c>
      <c r="BC86" s="57">
        <f t="shared" si="237"/>
        <v>2171</v>
      </c>
      <c r="BD86" s="56">
        <f t="shared" si="238"/>
        <v>21.666400000000003</v>
      </c>
      <c r="BE86" s="57">
        <f t="shared" si="239"/>
        <v>2192.6664000000001</v>
      </c>
      <c r="BF86" s="56">
        <f t="shared" si="240"/>
        <v>43.333600000000004</v>
      </c>
      <c r="BG86" s="57">
        <f t="shared" si="241"/>
        <v>2214.3335999999999</v>
      </c>
      <c r="BH86" s="56"/>
      <c r="BI86" s="27"/>
      <c r="BJ86" s="56"/>
      <c r="BK86" s="27"/>
      <c r="BL86" s="19"/>
    </row>
    <row r="87" spans="1:64" s="20" customFormat="1" ht="25" customHeight="1">
      <c r="A87" s="20" t="e">
        <f>_xlfn.XLOOKUP(G87,'[1]Hyundai Comms PL 0725'!$A:$A,'[1]Hyundai Comms PL 0725'!$B:$B)</f>
        <v>#N/A</v>
      </c>
      <c r="B87" s="20">
        <f t="shared" si="215"/>
        <v>19</v>
      </c>
      <c r="C87" s="20" t="str">
        <f t="shared" si="216"/>
        <v>KONA [MY25]</v>
      </c>
      <c r="D87" s="33" t="str">
        <f t="shared" si="242"/>
        <v>KONA [MY25] 19</v>
      </c>
      <c r="E87" s="33" t="str">
        <f t="shared" si="243"/>
        <v>KONA [MY25] 19 - 1.6T N Line S 138PS 7DCT +2TR MY25</v>
      </c>
      <c r="F87" s="33" t="str">
        <f>_xlfn.XLOOKUP(G87,'Wholesale Price List'!B:B,'Wholesale Price List'!C:C)</f>
        <v>HYKN16NS65HPTA  2</v>
      </c>
      <c r="G87" s="33" t="s">
        <v>125</v>
      </c>
      <c r="H87" s="34" t="str">
        <f>VLOOKUP($G87,'Wholesale Price List'!$B:$Z,4,FALSE)</f>
        <v>1.6T N Line S 138PS 7DCT +2TR MY25</v>
      </c>
      <c r="I87" s="56">
        <f>VLOOKUP($G87,'Wholesale Price List'!$B:$V,9,FALSE)</f>
        <v>27554.166666666668</v>
      </c>
      <c r="J87" s="35">
        <v>0.12</v>
      </c>
      <c r="K87" s="137">
        <v>110</v>
      </c>
      <c r="L87" s="56">
        <f t="shared" si="117"/>
        <v>3196.5</v>
      </c>
      <c r="M87" s="56">
        <f t="shared" si="219"/>
        <v>24357.666666666668</v>
      </c>
      <c r="N87" s="56">
        <f t="shared" si="220"/>
        <v>4871.5333333333338</v>
      </c>
      <c r="O87" s="65">
        <v>780</v>
      </c>
      <c r="P87" s="56">
        <f>VLOOKUP($G87,'Wholesale Price List'!$B:$W,22,FALSE)</f>
        <v>540</v>
      </c>
      <c r="Q87" s="36">
        <f t="shared" si="221"/>
        <v>30549.200000000001</v>
      </c>
      <c r="R87" s="37">
        <f t="shared" si="121"/>
        <v>3835.7999999999997</v>
      </c>
      <c r="S87" s="18"/>
      <c r="T87" s="65">
        <v>270.83</v>
      </c>
      <c r="U87" s="56">
        <f t="shared" si="222"/>
        <v>32.499599999999994</v>
      </c>
      <c r="V87" s="56">
        <f t="shared" si="223"/>
        <v>238.3304</v>
      </c>
      <c r="W87" s="56">
        <f t="shared" si="224"/>
        <v>285.99647999999996</v>
      </c>
      <c r="X87" s="36">
        <f t="shared" si="225"/>
        <v>30835.196480000002</v>
      </c>
      <c r="Y87" s="37">
        <f t="shared" si="226"/>
        <v>4006.79952</v>
      </c>
      <c r="Z87" s="18"/>
      <c r="AA87" s="65">
        <v>541.66999999999996</v>
      </c>
      <c r="AB87" s="56">
        <f t="shared" si="227"/>
        <v>65.000399999999999</v>
      </c>
      <c r="AC87" s="56">
        <f t="shared" si="228"/>
        <v>476.66959999999995</v>
      </c>
      <c r="AD87" s="56">
        <f t="shared" si="229"/>
        <v>572.00351999999987</v>
      </c>
      <c r="AE87" s="36">
        <f t="shared" si="230"/>
        <v>31121.203519999999</v>
      </c>
      <c r="AF87" s="37">
        <f t="shared" si="231"/>
        <v>4045.8004799999999</v>
      </c>
      <c r="AG87" s="18"/>
      <c r="AH87" s="56"/>
      <c r="AI87" s="56"/>
      <c r="AJ87" s="56"/>
      <c r="AK87" s="56"/>
      <c r="AL87" s="36"/>
      <c r="AM87" s="58"/>
      <c r="AN87" s="18"/>
      <c r="AO87" s="56"/>
      <c r="AP87" s="56"/>
      <c r="AQ87" s="56"/>
      <c r="AR87" s="56"/>
      <c r="AS87" s="36"/>
      <c r="AT87" s="58"/>
      <c r="AU87" s="18"/>
      <c r="AV87" s="35">
        <v>0.08</v>
      </c>
      <c r="AW87" s="56">
        <f t="shared" si="232"/>
        <v>2204.3333333333335</v>
      </c>
      <c r="AX87" s="35">
        <f t="shared" si="233"/>
        <v>0.12</v>
      </c>
      <c r="AY87" s="56">
        <f t="shared" si="234"/>
        <v>3306.5</v>
      </c>
      <c r="AZ87" s="35">
        <v>0.12</v>
      </c>
      <c r="BA87" s="56">
        <f t="shared" si="235"/>
        <v>3306.5</v>
      </c>
      <c r="BB87" s="38">
        <f t="shared" si="236"/>
        <v>8.0000000000000016E-2</v>
      </c>
      <c r="BC87" s="57">
        <f t="shared" si="237"/>
        <v>2204.3333333333339</v>
      </c>
      <c r="BD87" s="56">
        <f t="shared" si="238"/>
        <v>21.666400000000003</v>
      </c>
      <c r="BE87" s="57">
        <f t="shared" si="239"/>
        <v>2225.999733333334</v>
      </c>
      <c r="BF87" s="56">
        <f t="shared" si="240"/>
        <v>43.333600000000004</v>
      </c>
      <c r="BG87" s="57">
        <f t="shared" si="241"/>
        <v>2247.6669333333339</v>
      </c>
      <c r="BH87" s="56"/>
      <c r="BI87" s="27"/>
      <c r="BJ87" s="56"/>
      <c r="BK87" s="27"/>
      <c r="BL87" s="19"/>
    </row>
    <row r="88" spans="1:64" s="20" customFormat="1" ht="25" customHeight="1">
      <c r="A88" s="20" t="e">
        <f>_xlfn.XLOOKUP(G88,'[1]Hyundai Comms PL 0725'!$A:$A,'[1]Hyundai Comms PL 0725'!$B:$B)</f>
        <v>#N/A</v>
      </c>
      <c r="B88" s="20">
        <f t="shared" si="215"/>
        <v>20</v>
      </c>
      <c r="C88" s="20" t="str">
        <f t="shared" si="216"/>
        <v>KONA [MY25]</v>
      </c>
      <c r="D88" s="33" t="str">
        <f t="shared" si="242"/>
        <v>KONA [MY25] 20</v>
      </c>
      <c r="E88" s="33" t="str">
        <f t="shared" si="243"/>
        <v>KONA [MY25] 20 - 1.6T N Line S 138PS 7DCT + Lux Pack MY25</v>
      </c>
      <c r="F88" s="33" t="str">
        <f>_xlfn.XLOOKUP(G88,'Wholesale Price List'!B:B,'Wholesale Price List'!C:C)</f>
        <v>HYKN16NSL5HPTA  2</v>
      </c>
      <c r="G88" s="33" t="s">
        <v>126</v>
      </c>
      <c r="H88" s="34" t="str">
        <f>VLOOKUP($G88,'Wholesale Price List'!$B:$Z,4,FALSE)</f>
        <v>1.6T N Line S 138PS 7DCT + Lux Pack MY25</v>
      </c>
      <c r="I88" s="56">
        <f>VLOOKUP($G88,'Wholesale Price List'!$B:$V,9,FALSE)</f>
        <v>28220.833333333336</v>
      </c>
      <c r="J88" s="35">
        <v>0.12</v>
      </c>
      <c r="K88" s="137">
        <v>110</v>
      </c>
      <c r="L88" s="56">
        <f t="shared" si="117"/>
        <v>3276.5</v>
      </c>
      <c r="M88" s="56">
        <f t="shared" si="219"/>
        <v>24944.333333333336</v>
      </c>
      <c r="N88" s="56">
        <f t="shared" si="220"/>
        <v>4988.8666666666677</v>
      </c>
      <c r="O88" s="65">
        <v>780</v>
      </c>
      <c r="P88" s="56">
        <f>VLOOKUP($G88,'Wholesale Price List'!$B:$W,22,FALSE)</f>
        <v>540</v>
      </c>
      <c r="Q88" s="36">
        <f t="shared" si="221"/>
        <v>31253.200000000004</v>
      </c>
      <c r="R88" s="37">
        <f t="shared" si="121"/>
        <v>3931.7999999999997</v>
      </c>
      <c r="S88" s="18"/>
      <c r="T88" s="65">
        <v>270.83</v>
      </c>
      <c r="U88" s="56">
        <f t="shared" si="222"/>
        <v>32.499599999999994</v>
      </c>
      <c r="V88" s="56">
        <f t="shared" si="223"/>
        <v>238.3304</v>
      </c>
      <c r="W88" s="56">
        <f t="shared" si="224"/>
        <v>285.99647999999996</v>
      </c>
      <c r="X88" s="36">
        <f t="shared" si="225"/>
        <v>31539.196480000006</v>
      </c>
      <c r="Y88" s="37">
        <f t="shared" si="226"/>
        <v>4102.7995199999996</v>
      </c>
      <c r="Z88" s="18"/>
      <c r="AA88" s="65">
        <v>541.66999999999996</v>
      </c>
      <c r="AB88" s="56">
        <f t="shared" si="227"/>
        <v>65.000399999999999</v>
      </c>
      <c r="AC88" s="56">
        <f t="shared" si="228"/>
        <v>476.66959999999995</v>
      </c>
      <c r="AD88" s="56">
        <f t="shared" si="229"/>
        <v>572.00351999999987</v>
      </c>
      <c r="AE88" s="36">
        <f t="shared" si="230"/>
        <v>31825.203520000003</v>
      </c>
      <c r="AF88" s="37">
        <f t="shared" si="231"/>
        <v>4141.8004799999999</v>
      </c>
      <c r="AG88" s="18"/>
      <c r="AH88" s="56"/>
      <c r="AI88" s="56"/>
      <c r="AJ88" s="56"/>
      <c r="AK88" s="56"/>
      <c r="AL88" s="36"/>
      <c r="AM88" s="58"/>
      <c r="AN88" s="18"/>
      <c r="AO88" s="56"/>
      <c r="AP88" s="56"/>
      <c r="AQ88" s="56"/>
      <c r="AR88" s="56"/>
      <c r="AS88" s="36"/>
      <c r="AT88" s="58"/>
      <c r="AU88" s="18"/>
      <c r="AV88" s="35">
        <v>0.08</v>
      </c>
      <c r="AW88" s="56">
        <f t="shared" si="232"/>
        <v>2257.666666666667</v>
      </c>
      <c r="AX88" s="35">
        <f t="shared" si="233"/>
        <v>0.12</v>
      </c>
      <c r="AY88" s="56">
        <f t="shared" si="234"/>
        <v>3386.5</v>
      </c>
      <c r="AZ88" s="35">
        <v>0.12</v>
      </c>
      <c r="BA88" s="56">
        <f t="shared" si="235"/>
        <v>3386.5</v>
      </c>
      <c r="BB88" s="38">
        <f t="shared" si="236"/>
        <v>0.08</v>
      </c>
      <c r="BC88" s="57">
        <f t="shared" si="237"/>
        <v>2257.666666666667</v>
      </c>
      <c r="BD88" s="56">
        <f t="shared" si="238"/>
        <v>21.666400000000003</v>
      </c>
      <c r="BE88" s="57">
        <f t="shared" si="239"/>
        <v>2279.333066666667</v>
      </c>
      <c r="BF88" s="56">
        <f t="shared" si="240"/>
        <v>43.333600000000004</v>
      </c>
      <c r="BG88" s="57">
        <f t="shared" si="241"/>
        <v>2301.0002666666669</v>
      </c>
      <c r="BH88" s="56"/>
      <c r="BI88" s="27"/>
      <c r="BJ88" s="56"/>
      <c r="BK88" s="27"/>
      <c r="BL88" s="19"/>
    </row>
    <row r="89" spans="1:64" s="20" customFormat="1" ht="25" customHeight="1">
      <c r="A89" s="20" t="e">
        <f>_xlfn.XLOOKUP(G89,'[1]Hyundai Comms PL 0725'!$A:$A,'[1]Hyundai Comms PL 0725'!$B:$B)</f>
        <v>#N/A</v>
      </c>
      <c r="B89" s="20">
        <f t="shared" si="215"/>
        <v>21</v>
      </c>
      <c r="C89" s="20" t="str">
        <f t="shared" si="216"/>
        <v>KONA [MY25]</v>
      </c>
      <c r="D89" s="33" t="str">
        <f t="shared" si="242"/>
        <v>KONA [MY25] 21</v>
      </c>
      <c r="E89" s="33" t="str">
        <f t="shared" si="243"/>
        <v>KONA [MY25] 21 - 1.6T N Line S 138PS 7DCT +2TR + Lux Pack MY25</v>
      </c>
      <c r="F89" s="33" t="str">
        <f>_xlfn.XLOOKUP(G89,'Wholesale Price List'!B:B,'Wholesale Price List'!C:C)</f>
        <v>HYKN16NSL5HPTA  2</v>
      </c>
      <c r="G89" s="33" t="s">
        <v>127</v>
      </c>
      <c r="H89" s="34" t="str">
        <f>VLOOKUP($G89,'Wholesale Price List'!$B:$Z,4,FALSE)</f>
        <v>1.6T N Line S 138PS 7DCT +2TR + Lux Pack MY25</v>
      </c>
      <c r="I89" s="56">
        <f>VLOOKUP($G89,'Wholesale Price List'!$B:$V,9,FALSE)</f>
        <v>28637.5</v>
      </c>
      <c r="J89" s="35">
        <v>0.12</v>
      </c>
      <c r="K89" s="137">
        <v>110</v>
      </c>
      <c r="L89" s="56">
        <f t="shared" si="117"/>
        <v>3326.5</v>
      </c>
      <c r="M89" s="56">
        <f t="shared" si="219"/>
        <v>25311</v>
      </c>
      <c r="N89" s="56">
        <f t="shared" si="220"/>
        <v>5062.2000000000007</v>
      </c>
      <c r="O89" s="65">
        <v>780</v>
      </c>
      <c r="P89" s="56">
        <f>VLOOKUP($G89,'Wholesale Price List'!$B:$W,22,FALSE)</f>
        <v>540</v>
      </c>
      <c r="Q89" s="36">
        <f t="shared" si="221"/>
        <v>31693.200000000001</v>
      </c>
      <c r="R89" s="37">
        <f t="shared" si="121"/>
        <v>3991.8</v>
      </c>
      <c r="S89" s="18"/>
      <c r="T89" s="65">
        <v>270.83</v>
      </c>
      <c r="U89" s="56">
        <f t="shared" si="222"/>
        <v>32.499599999999994</v>
      </c>
      <c r="V89" s="56">
        <f t="shared" si="223"/>
        <v>238.3304</v>
      </c>
      <c r="W89" s="56">
        <f t="shared" si="224"/>
        <v>285.99647999999996</v>
      </c>
      <c r="X89" s="36">
        <f t="shared" si="225"/>
        <v>31979.196480000002</v>
      </c>
      <c r="Y89" s="37">
        <f t="shared" si="226"/>
        <v>4162.7995199999996</v>
      </c>
      <c r="Z89" s="18"/>
      <c r="AA89" s="65">
        <v>541.66999999999996</v>
      </c>
      <c r="AB89" s="56">
        <f t="shared" si="227"/>
        <v>65.000399999999999</v>
      </c>
      <c r="AC89" s="56">
        <f t="shared" si="228"/>
        <v>476.66959999999995</v>
      </c>
      <c r="AD89" s="56">
        <f t="shared" si="229"/>
        <v>572.00351999999987</v>
      </c>
      <c r="AE89" s="36">
        <f t="shared" si="230"/>
        <v>32265.203519999999</v>
      </c>
      <c r="AF89" s="37">
        <f t="shared" si="231"/>
        <v>4201.8004799999999</v>
      </c>
      <c r="AG89" s="18"/>
      <c r="AH89" s="56"/>
      <c r="AI89" s="56"/>
      <c r="AJ89" s="56"/>
      <c r="AK89" s="56"/>
      <c r="AL89" s="36"/>
      <c r="AM89" s="58"/>
      <c r="AN89" s="18"/>
      <c r="AO89" s="56"/>
      <c r="AP89" s="56"/>
      <c r="AQ89" s="56"/>
      <c r="AR89" s="56"/>
      <c r="AS89" s="36"/>
      <c r="AT89" s="58"/>
      <c r="AU89" s="18"/>
      <c r="AV89" s="35">
        <v>0.08</v>
      </c>
      <c r="AW89" s="56">
        <f t="shared" si="232"/>
        <v>2291</v>
      </c>
      <c r="AX89" s="35">
        <f t="shared" si="233"/>
        <v>0.12</v>
      </c>
      <c r="AY89" s="56">
        <f t="shared" si="234"/>
        <v>3436.5</v>
      </c>
      <c r="AZ89" s="35">
        <v>0.12</v>
      </c>
      <c r="BA89" s="56">
        <f t="shared" si="235"/>
        <v>3436.5</v>
      </c>
      <c r="BB89" s="38">
        <f t="shared" si="236"/>
        <v>0.08</v>
      </c>
      <c r="BC89" s="57">
        <f t="shared" si="237"/>
        <v>2291</v>
      </c>
      <c r="BD89" s="56">
        <f t="shared" si="238"/>
        <v>21.666400000000003</v>
      </c>
      <c r="BE89" s="57">
        <f t="shared" si="239"/>
        <v>2312.6664000000001</v>
      </c>
      <c r="BF89" s="56">
        <f t="shared" si="240"/>
        <v>43.333600000000004</v>
      </c>
      <c r="BG89" s="57">
        <f t="shared" si="241"/>
        <v>2334.3335999999999</v>
      </c>
      <c r="BH89" s="56"/>
      <c r="BI89" s="27"/>
      <c r="BJ89" s="56"/>
      <c r="BK89" s="27"/>
      <c r="BL89" s="19"/>
    </row>
    <row r="90" spans="1:64" s="20" customFormat="1" ht="25" customHeight="1">
      <c r="A90" s="20" t="e">
        <f>_xlfn.XLOOKUP(G90,'[1]Hyundai Comms PL 0725'!$A:$A,'[1]Hyundai Comms PL 0725'!$B:$B)</f>
        <v>#N/A</v>
      </c>
      <c r="B90" s="20">
        <f t="shared" si="215"/>
        <v>22</v>
      </c>
      <c r="C90" s="20" t="str">
        <f t="shared" si="216"/>
        <v>KONA [MY25]</v>
      </c>
      <c r="D90" s="33" t="str">
        <f t="shared" si="242"/>
        <v>KONA [MY25] 22</v>
      </c>
      <c r="E90" s="33" t="str">
        <f t="shared" si="243"/>
        <v>KONA [MY25] 22 - 1.0T Ultimate 100PS 6MT MY25</v>
      </c>
      <c r="F90" s="33" t="str">
        <f>_xlfn.XLOOKUP(G90,'Wholesale Price List'!B:B,'Wholesale Price List'!C:C)</f>
        <v>HYKN10UL15HPTM  2</v>
      </c>
      <c r="G90" s="33" t="s">
        <v>128</v>
      </c>
      <c r="H90" s="34" t="str">
        <f>VLOOKUP($G90,'Wholesale Price List'!$B:$Z,4,FALSE)</f>
        <v>1.0T Ultimate 100PS 6MT MY25</v>
      </c>
      <c r="I90" s="56">
        <f>VLOOKUP($G90,'Wholesale Price List'!$B:$V,9,FALSE)</f>
        <v>25054.166666666668</v>
      </c>
      <c r="J90" s="35">
        <v>0.12</v>
      </c>
      <c r="K90" s="137">
        <v>110</v>
      </c>
      <c r="L90" s="56">
        <f t="shared" si="117"/>
        <v>2896.5</v>
      </c>
      <c r="M90" s="56">
        <f t="shared" si="219"/>
        <v>22157.666666666668</v>
      </c>
      <c r="N90" s="56">
        <f t="shared" si="220"/>
        <v>4431.5333333333338</v>
      </c>
      <c r="O90" s="65">
        <v>780</v>
      </c>
      <c r="P90" s="56">
        <f>VLOOKUP($G90,'Wholesale Price List'!$B:$W,22,FALSE)</f>
        <v>540</v>
      </c>
      <c r="Q90" s="36">
        <f t="shared" si="221"/>
        <v>27909.200000000001</v>
      </c>
      <c r="R90" s="37">
        <f t="shared" si="121"/>
        <v>3475.7999999999997</v>
      </c>
      <c r="S90" s="18"/>
      <c r="T90" s="65">
        <v>270.83</v>
      </c>
      <c r="U90" s="56">
        <f t="shared" si="222"/>
        <v>32.499599999999994</v>
      </c>
      <c r="V90" s="56">
        <f t="shared" si="223"/>
        <v>238.3304</v>
      </c>
      <c r="W90" s="56">
        <f t="shared" si="224"/>
        <v>285.99647999999996</v>
      </c>
      <c r="X90" s="36">
        <f t="shared" si="225"/>
        <v>28195.196480000002</v>
      </c>
      <c r="Y90" s="37">
        <f t="shared" si="226"/>
        <v>3646.79952</v>
      </c>
      <c r="Z90" s="18"/>
      <c r="AA90" s="65">
        <v>541.66999999999996</v>
      </c>
      <c r="AB90" s="56">
        <f t="shared" si="227"/>
        <v>65.000399999999999</v>
      </c>
      <c r="AC90" s="56">
        <f t="shared" si="228"/>
        <v>476.66959999999995</v>
      </c>
      <c r="AD90" s="56">
        <f t="shared" si="229"/>
        <v>572.00351999999987</v>
      </c>
      <c r="AE90" s="36">
        <f t="shared" si="230"/>
        <v>28481.203519999999</v>
      </c>
      <c r="AF90" s="37">
        <f t="shared" si="231"/>
        <v>3685.8004799999999</v>
      </c>
      <c r="AG90" s="18"/>
      <c r="AH90" s="56"/>
      <c r="AI90" s="56"/>
      <c r="AJ90" s="56"/>
      <c r="AK90" s="56"/>
      <c r="AL90" s="36"/>
      <c r="AM90" s="58"/>
      <c r="AN90" s="18"/>
      <c r="AO90" s="56"/>
      <c r="AP90" s="56"/>
      <c r="AQ90" s="56"/>
      <c r="AR90" s="56"/>
      <c r="AS90" s="36"/>
      <c r="AT90" s="58"/>
      <c r="AU90" s="18"/>
      <c r="AV90" s="35">
        <v>0.08</v>
      </c>
      <c r="AW90" s="56">
        <f t="shared" si="232"/>
        <v>2004.3333333333335</v>
      </c>
      <c r="AX90" s="35">
        <f t="shared" si="233"/>
        <v>0.12</v>
      </c>
      <c r="AY90" s="56">
        <f t="shared" si="234"/>
        <v>3006.5</v>
      </c>
      <c r="AZ90" s="35">
        <v>0.12</v>
      </c>
      <c r="BA90" s="56">
        <f t="shared" si="235"/>
        <v>3006.5</v>
      </c>
      <c r="BB90" s="38">
        <f t="shared" si="236"/>
        <v>8.0000000000000016E-2</v>
      </c>
      <c r="BC90" s="57">
        <f t="shared" si="237"/>
        <v>2004.3333333333339</v>
      </c>
      <c r="BD90" s="56">
        <f t="shared" si="238"/>
        <v>21.666400000000003</v>
      </c>
      <c r="BE90" s="57">
        <f t="shared" si="239"/>
        <v>2025.999733333334</v>
      </c>
      <c r="BF90" s="56">
        <f t="shared" si="240"/>
        <v>43.333600000000004</v>
      </c>
      <c r="BG90" s="57">
        <f t="shared" si="241"/>
        <v>2047.6669333333339</v>
      </c>
      <c r="BH90" s="56"/>
      <c r="BI90" s="27"/>
      <c r="BJ90" s="56"/>
      <c r="BK90" s="27"/>
      <c r="BL90" s="19"/>
    </row>
    <row r="91" spans="1:64" s="20" customFormat="1" ht="25" customHeight="1">
      <c r="A91" s="20" t="e">
        <f>_xlfn.XLOOKUP(G91,'[1]Hyundai Comms PL 0725'!$A:$A,'[1]Hyundai Comms PL 0725'!$B:$B)</f>
        <v>#N/A</v>
      </c>
      <c r="B91" s="20">
        <f t="shared" si="215"/>
        <v>23</v>
      </c>
      <c r="C91" s="20" t="str">
        <f t="shared" si="216"/>
        <v>KONA [MY25]</v>
      </c>
      <c r="D91" s="33" t="str">
        <f t="shared" si="242"/>
        <v>KONA [MY25] 23</v>
      </c>
      <c r="E91" s="33" t="str">
        <f t="shared" si="243"/>
        <v>KONA [MY25] 23 - 1.0T Ultimate 100PS 6MT +Digital Key MY25</v>
      </c>
      <c r="F91" s="33" t="str">
        <f>_xlfn.XLOOKUP(G91,'Wholesale Price List'!B:B,'Wholesale Price List'!C:C)</f>
        <v>HYKN10UL15HPTM  2</v>
      </c>
      <c r="G91" s="33" t="s">
        <v>129</v>
      </c>
      <c r="H91" s="34" t="str">
        <f>VLOOKUP($G91,'Wholesale Price List'!$B:$Z,4,FALSE)</f>
        <v>1.0T Ultimate 100PS 6MT +Digital Key MY25</v>
      </c>
      <c r="I91" s="56">
        <f>VLOOKUP($G91,'Wholesale Price List'!$B:$V,9,FALSE)</f>
        <v>25304.166666666668</v>
      </c>
      <c r="J91" s="35">
        <v>0.12</v>
      </c>
      <c r="K91" s="137">
        <v>110</v>
      </c>
      <c r="L91" s="56">
        <f t="shared" ref="L91:L195" si="244">(I91*J91)-K91</f>
        <v>2926.5</v>
      </c>
      <c r="M91" s="56">
        <f t="shared" si="219"/>
        <v>22377.666666666668</v>
      </c>
      <c r="N91" s="56">
        <f t="shared" si="220"/>
        <v>4475.5333333333338</v>
      </c>
      <c r="O91" s="65">
        <v>780</v>
      </c>
      <c r="P91" s="56">
        <f>VLOOKUP($G91,'Wholesale Price List'!$B:$W,22,FALSE)</f>
        <v>540</v>
      </c>
      <c r="Q91" s="36">
        <f t="shared" si="221"/>
        <v>28173.200000000001</v>
      </c>
      <c r="R91" s="37">
        <f t="shared" ref="R91:R195" si="245">((J91*I91)*1.2)-(K91*1.2)</f>
        <v>3511.7999999999997</v>
      </c>
      <c r="S91" s="18"/>
      <c r="T91" s="65">
        <v>270.83</v>
      </c>
      <c r="U91" s="56">
        <f t="shared" si="222"/>
        <v>32.499599999999994</v>
      </c>
      <c r="V91" s="56">
        <f t="shared" si="223"/>
        <v>238.3304</v>
      </c>
      <c r="W91" s="56">
        <f t="shared" si="224"/>
        <v>285.99647999999996</v>
      </c>
      <c r="X91" s="36">
        <f t="shared" si="225"/>
        <v>28459.196480000002</v>
      </c>
      <c r="Y91" s="37">
        <f t="shared" si="226"/>
        <v>3682.79952</v>
      </c>
      <c r="Z91" s="18"/>
      <c r="AA91" s="65">
        <v>541.66999999999996</v>
      </c>
      <c r="AB91" s="56">
        <f t="shared" si="227"/>
        <v>65.000399999999999</v>
      </c>
      <c r="AC91" s="56">
        <f t="shared" si="228"/>
        <v>476.66959999999995</v>
      </c>
      <c r="AD91" s="56">
        <f t="shared" si="229"/>
        <v>572.00351999999987</v>
      </c>
      <c r="AE91" s="36">
        <f t="shared" si="230"/>
        <v>28745.203519999999</v>
      </c>
      <c r="AF91" s="37">
        <f t="shared" si="231"/>
        <v>3721.8004799999999</v>
      </c>
      <c r="AG91" s="18"/>
      <c r="AH91" s="56"/>
      <c r="AI91" s="56"/>
      <c r="AJ91" s="56"/>
      <c r="AK91" s="56"/>
      <c r="AL91" s="36"/>
      <c r="AM91" s="58"/>
      <c r="AN91" s="18"/>
      <c r="AO91" s="56"/>
      <c r="AP91" s="56"/>
      <c r="AQ91" s="56"/>
      <c r="AR91" s="56"/>
      <c r="AS91" s="36"/>
      <c r="AT91" s="58"/>
      <c r="AU91" s="18"/>
      <c r="AV91" s="35">
        <v>0.08</v>
      </c>
      <c r="AW91" s="56">
        <f t="shared" si="232"/>
        <v>2024.3333333333335</v>
      </c>
      <c r="AX91" s="35">
        <f t="shared" si="233"/>
        <v>0.12</v>
      </c>
      <c r="AY91" s="56">
        <f t="shared" si="234"/>
        <v>3036.5</v>
      </c>
      <c r="AZ91" s="35">
        <v>0.12</v>
      </c>
      <c r="BA91" s="56">
        <f t="shared" si="235"/>
        <v>3036.5</v>
      </c>
      <c r="BB91" s="38">
        <f t="shared" si="236"/>
        <v>8.0000000000000016E-2</v>
      </c>
      <c r="BC91" s="57">
        <f t="shared" si="237"/>
        <v>2024.3333333333339</v>
      </c>
      <c r="BD91" s="56">
        <f t="shared" si="238"/>
        <v>21.666400000000003</v>
      </c>
      <c r="BE91" s="57">
        <f t="shared" si="239"/>
        <v>2045.999733333334</v>
      </c>
      <c r="BF91" s="56">
        <f t="shared" si="240"/>
        <v>43.333600000000004</v>
      </c>
      <c r="BG91" s="57">
        <f t="shared" si="241"/>
        <v>2067.6669333333339</v>
      </c>
      <c r="BH91" s="56"/>
      <c r="BI91" s="27"/>
      <c r="BJ91" s="56"/>
      <c r="BK91" s="27"/>
      <c r="BL91" s="19"/>
    </row>
    <row r="92" spans="1:64" s="20" customFormat="1" ht="25" customHeight="1">
      <c r="A92" s="20" t="e">
        <f>_xlfn.XLOOKUP(G92,'[1]Hyundai Comms PL 0725'!$A:$A,'[1]Hyundai Comms PL 0725'!$B:$B)</f>
        <v>#N/A</v>
      </c>
      <c r="B92" s="20">
        <f t="shared" si="215"/>
        <v>24</v>
      </c>
      <c r="C92" s="20" t="str">
        <f t="shared" si="216"/>
        <v>KONA [MY25]</v>
      </c>
      <c r="D92" s="33" t="str">
        <f t="shared" si="242"/>
        <v>KONA [MY25] 24</v>
      </c>
      <c r="E92" s="33" t="str">
        <f t="shared" si="243"/>
        <v>KONA [MY25] 24 - 1.6T Ultimate 138PS 6MT MY25</v>
      </c>
      <c r="F92" s="33" t="str">
        <f>_xlfn.XLOOKUP(G92,'Wholesale Price List'!B:B,'Wholesale Price List'!C:C)</f>
        <v>HYKN16UL65HPTM  2</v>
      </c>
      <c r="G92" s="33" t="s">
        <v>130</v>
      </c>
      <c r="H92" s="34" t="str">
        <f>VLOOKUP($G92,'Wholesale Price List'!$B:$Z,4,FALSE)</f>
        <v>1.6T Ultimate 138PS 6MT MY25</v>
      </c>
      <c r="I92" s="56">
        <f>VLOOKUP($G92,'Wholesale Price List'!$B:$V,9,FALSE)</f>
        <v>25845.833333333336</v>
      </c>
      <c r="J92" s="35">
        <v>0.12</v>
      </c>
      <c r="K92" s="137">
        <v>110</v>
      </c>
      <c r="L92" s="56">
        <f t="shared" si="244"/>
        <v>2991.5</v>
      </c>
      <c r="M92" s="56">
        <f t="shared" si="219"/>
        <v>22854.333333333336</v>
      </c>
      <c r="N92" s="56">
        <f t="shared" si="220"/>
        <v>4570.8666666666677</v>
      </c>
      <c r="O92" s="65">
        <v>780</v>
      </c>
      <c r="P92" s="56">
        <f>VLOOKUP($G92,'Wholesale Price List'!$B:$W,22,FALSE)</f>
        <v>540</v>
      </c>
      <c r="Q92" s="36">
        <f t="shared" si="221"/>
        <v>28745.200000000004</v>
      </c>
      <c r="R92" s="37">
        <f t="shared" si="245"/>
        <v>3589.7999999999997</v>
      </c>
      <c r="S92" s="18"/>
      <c r="T92" s="65">
        <v>270.83</v>
      </c>
      <c r="U92" s="56">
        <f t="shared" si="222"/>
        <v>32.499599999999994</v>
      </c>
      <c r="V92" s="56">
        <f t="shared" si="223"/>
        <v>238.3304</v>
      </c>
      <c r="W92" s="56">
        <f t="shared" si="224"/>
        <v>285.99647999999996</v>
      </c>
      <c r="X92" s="36">
        <f t="shared" si="225"/>
        <v>29031.196480000006</v>
      </c>
      <c r="Y92" s="37">
        <f t="shared" si="226"/>
        <v>3760.79952</v>
      </c>
      <c r="Z92" s="18"/>
      <c r="AA92" s="65">
        <v>541.66999999999996</v>
      </c>
      <c r="AB92" s="56">
        <f t="shared" si="227"/>
        <v>65.000399999999999</v>
      </c>
      <c r="AC92" s="56">
        <f t="shared" si="228"/>
        <v>476.66959999999995</v>
      </c>
      <c r="AD92" s="56">
        <f t="shared" si="229"/>
        <v>572.00351999999987</v>
      </c>
      <c r="AE92" s="36">
        <f t="shared" si="230"/>
        <v>29317.203520000003</v>
      </c>
      <c r="AF92" s="37">
        <f t="shared" si="231"/>
        <v>3799.8004799999999</v>
      </c>
      <c r="AG92" s="18"/>
      <c r="AH92" s="56"/>
      <c r="AI92" s="56"/>
      <c r="AJ92" s="56"/>
      <c r="AK92" s="56"/>
      <c r="AL92" s="36"/>
      <c r="AM92" s="58"/>
      <c r="AN92" s="18"/>
      <c r="AO92" s="56"/>
      <c r="AP92" s="56"/>
      <c r="AQ92" s="56"/>
      <c r="AR92" s="56"/>
      <c r="AS92" s="36"/>
      <c r="AT92" s="58"/>
      <c r="AU92" s="18"/>
      <c r="AV92" s="35">
        <v>0.08</v>
      </c>
      <c r="AW92" s="56">
        <f t="shared" si="232"/>
        <v>2067.666666666667</v>
      </c>
      <c r="AX92" s="35">
        <f t="shared" si="233"/>
        <v>0.12</v>
      </c>
      <c r="AY92" s="56">
        <f t="shared" si="234"/>
        <v>3101.5</v>
      </c>
      <c r="AZ92" s="35">
        <v>0.12</v>
      </c>
      <c r="BA92" s="56">
        <f t="shared" si="235"/>
        <v>3101.5</v>
      </c>
      <c r="BB92" s="38">
        <f t="shared" si="236"/>
        <v>0.08</v>
      </c>
      <c r="BC92" s="57">
        <f t="shared" si="237"/>
        <v>2067.666666666667</v>
      </c>
      <c r="BD92" s="56">
        <f t="shared" si="238"/>
        <v>21.666400000000003</v>
      </c>
      <c r="BE92" s="57">
        <f t="shared" si="239"/>
        <v>2089.333066666667</v>
      </c>
      <c r="BF92" s="56">
        <f t="shared" si="240"/>
        <v>43.333600000000004</v>
      </c>
      <c r="BG92" s="57">
        <f t="shared" si="241"/>
        <v>2111.0002666666669</v>
      </c>
      <c r="BH92" s="56"/>
      <c r="BI92" s="27"/>
      <c r="BJ92" s="56"/>
      <c r="BK92" s="27"/>
      <c r="BL92" s="19"/>
    </row>
    <row r="93" spans="1:64" s="20" customFormat="1" ht="25" customHeight="1">
      <c r="A93" s="20" t="e">
        <f>_xlfn.XLOOKUP(G93,'[1]Hyundai Comms PL 0725'!$A:$A,'[1]Hyundai Comms PL 0725'!$B:$B)</f>
        <v>#N/A</v>
      </c>
      <c r="B93" s="20">
        <f t="shared" si="215"/>
        <v>25</v>
      </c>
      <c r="C93" s="20" t="str">
        <f t="shared" si="216"/>
        <v>KONA [MY25]</v>
      </c>
      <c r="D93" s="33" t="str">
        <f t="shared" si="242"/>
        <v>KONA [MY25] 25</v>
      </c>
      <c r="E93" s="33" t="str">
        <f t="shared" si="243"/>
        <v xml:space="preserve">KONA [MY25] 25 - 1.6T Ultimate 138PS 6MT +Digital Key MY25 </v>
      </c>
      <c r="F93" s="33" t="str">
        <f>_xlfn.XLOOKUP(G93,'Wholesale Price List'!B:B,'Wholesale Price List'!C:C)</f>
        <v>HYKN16UL65HPTM  2</v>
      </c>
      <c r="G93" s="33" t="s">
        <v>131</v>
      </c>
      <c r="H93" s="34" t="str">
        <f>VLOOKUP($G93,'Wholesale Price List'!$B:$Z,4,FALSE)</f>
        <v xml:space="preserve">1.6T Ultimate 138PS 6MT +Digital Key MY25 </v>
      </c>
      <c r="I93" s="56">
        <f>VLOOKUP($G93,'Wholesale Price List'!$B:$V,9,FALSE)</f>
        <v>26095.833333333336</v>
      </c>
      <c r="J93" s="35">
        <v>0.12</v>
      </c>
      <c r="K93" s="137">
        <v>110</v>
      </c>
      <c r="L93" s="56">
        <f t="shared" si="244"/>
        <v>3021.5</v>
      </c>
      <c r="M93" s="56">
        <f t="shared" ref="M93:M95" si="246">I93-L93</f>
        <v>23074.333333333336</v>
      </c>
      <c r="N93" s="56">
        <f t="shared" ref="N93:N95" si="247">M93*20%</f>
        <v>4614.8666666666677</v>
      </c>
      <c r="O93" s="65">
        <v>780</v>
      </c>
      <c r="P93" s="56">
        <f>VLOOKUP($G93,'Wholesale Price List'!$B:$W,22,FALSE)</f>
        <v>540</v>
      </c>
      <c r="Q93" s="36">
        <f t="shared" si="221"/>
        <v>29009.200000000004</v>
      </c>
      <c r="R93" s="37">
        <f t="shared" si="245"/>
        <v>3625.7999999999997</v>
      </c>
      <c r="S93" s="18"/>
      <c r="T93" s="65">
        <v>270.83</v>
      </c>
      <c r="U93" s="56">
        <f t="shared" si="222"/>
        <v>32.499599999999994</v>
      </c>
      <c r="V93" s="56">
        <f t="shared" ref="V93:V95" si="248">T93-U93</f>
        <v>238.3304</v>
      </c>
      <c r="W93" s="56">
        <f t="shared" ref="W93:W95" si="249">V93*1.2</f>
        <v>285.99647999999996</v>
      </c>
      <c r="X93" s="36">
        <f t="shared" ref="X93:X95" si="250">Q93+((T93-U93)*1.2)</f>
        <v>29295.196480000006</v>
      </c>
      <c r="Y93" s="37">
        <f t="shared" si="226"/>
        <v>3796.79952</v>
      </c>
      <c r="Z93" s="18"/>
      <c r="AA93" s="65">
        <v>541.66999999999996</v>
      </c>
      <c r="AB93" s="56">
        <f t="shared" si="227"/>
        <v>65.000399999999999</v>
      </c>
      <c r="AC93" s="56">
        <f t="shared" ref="AC93:AC95" si="251">AA93-AB93</f>
        <v>476.66959999999995</v>
      </c>
      <c r="AD93" s="56">
        <f t="shared" ref="AD93:AD95" si="252">AC93*1.2</f>
        <v>572.00351999999987</v>
      </c>
      <c r="AE93" s="36">
        <f t="shared" ref="AE93:AE95" si="253">Q93+AD93</f>
        <v>29581.203520000003</v>
      </c>
      <c r="AF93" s="37">
        <f t="shared" si="231"/>
        <v>3835.8004799999999</v>
      </c>
      <c r="AG93" s="18"/>
      <c r="AH93" s="56"/>
      <c r="AI93" s="56"/>
      <c r="AJ93" s="56"/>
      <c r="AK93" s="56"/>
      <c r="AL93" s="36"/>
      <c r="AM93" s="58"/>
      <c r="AN93" s="18"/>
      <c r="AO93" s="56"/>
      <c r="AP93" s="56"/>
      <c r="AQ93" s="56"/>
      <c r="AR93" s="56"/>
      <c r="AS93" s="36"/>
      <c r="AT93" s="58"/>
      <c r="AU93" s="18"/>
      <c r="AV93" s="35">
        <v>0.08</v>
      </c>
      <c r="AW93" s="56">
        <f t="shared" si="232"/>
        <v>2087.666666666667</v>
      </c>
      <c r="AX93" s="35">
        <f t="shared" si="233"/>
        <v>0.12</v>
      </c>
      <c r="AY93" s="56">
        <f t="shared" si="234"/>
        <v>3131.5</v>
      </c>
      <c r="AZ93" s="35">
        <v>0.12</v>
      </c>
      <c r="BA93" s="56">
        <f t="shared" si="235"/>
        <v>3131.5</v>
      </c>
      <c r="BB93" s="38">
        <f t="shared" si="236"/>
        <v>0.08</v>
      </c>
      <c r="BC93" s="57">
        <f t="shared" ref="BC93:BC95" si="254">(AY93+AW93)-BA93</f>
        <v>2087.666666666667</v>
      </c>
      <c r="BD93" s="56">
        <f t="shared" ref="BD93:BD95" si="255">((AX93+AV93)-AZ93)*T93</f>
        <v>21.666400000000003</v>
      </c>
      <c r="BE93" s="57">
        <f t="shared" ref="BE93:BE95" si="256">BC93+BD93</f>
        <v>2109.333066666667</v>
      </c>
      <c r="BF93" s="56">
        <f t="shared" ref="BF93:BF95" si="257">((AX93+AV93)-AZ93)*AA93</f>
        <v>43.333600000000004</v>
      </c>
      <c r="BG93" s="57">
        <f t="shared" ref="BG93:BG95" si="258">BC93+BF93</f>
        <v>2131.0002666666669</v>
      </c>
      <c r="BH93" s="56"/>
      <c r="BI93" s="27"/>
      <c r="BJ93" s="56"/>
      <c r="BK93" s="27"/>
      <c r="BL93" s="19"/>
    </row>
    <row r="94" spans="1:64" s="20" customFormat="1" ht="25" customHeight="1">
      <c r="A94" s="20" t="e">
        <f>_xlfn.XLOOKUP(G94,'[1]Hyundai Comms PL 0725'!$A:$A,'[1]Hyundai Comms PL 0725'!$B:$B)</f>
        <v>#N/A</v>
      </c>
      <c r="B94" s="20">
        <f t="shared" si="215"/>
        <v>26</v>
      </c>
      <c r="C94" s="20" t="str">
        <f t="shared" si="216"/>
        <v>KONA [MY25]</v>
      </c>
      <c r="D94" s="33" t="str">
        <f t="shared" si="242"/>
        <v>KONA [MY25] 26</v>
      </c>
      <c r="E94" s="33" t="str">
        <f t="shared" si="243"/>
        <v>KONA [MY25] 26 - 1.6T Ultimate 138PS 7DCT MY25</v>
      </c>
      <c r="F94" s="33" t="str">
        <f>_xlfn.XLOOKUP(G94,'Wholesale Price List'!B:B,'Wholesale Price List'!C:C)</f>
        <v>HYKN16UL65HPTA  2</v>
      </c>
      <c r="G94" s="33" t="s">
        <v>132</v>
      </c>
      <c r="H94" s="34" t="str">
        <f>VLOOKUP($G94,'Wholesale Price List'!$B:$Z,4,FALSE)</f>
        <v>1.6T Ultimate 138PS 7DCT MY25</v>
      </c>
      <c r="I94" s="56">
        <f>VLOOKUP($G94,'Wholesale Price List'!$B:$V,9,FALSE)</f>
        <v>27137.5</v>
      </c>
      <c r="J94" s="35">
        <v>0.12</v>
      </c>
      <c r="K94" s="137">
        <v>110</v>
      </c>
      <c r="L94" s="56">
        <f t="shared" si="244"/>
        <v>3146.5</v>
      </c>
      <c r="M94" s="56">
        <f t="shared" si="246"/>
        <v>23991</v>
      </c>
      <c r="N94" s="56">
        <f t="shared" si="247"/>
        <v>4798.2</v>
      </c>
      <c r="O94" s="65">
        <v>780</v>
      </c>
      <c r="P94" s="56">
        <f>VLOOKUP($G94,'Wholesale Price List'!$B:$W,22,FALSE)</f>
        <v>540</v>
      </c>
      <c r="Q94" s="36">
        <f t="shared" si="221"/>
        <v>30109.200000000001</v>
      </c>
      <c r="R94" s="37">
        <f t="shared" si="245"/>
        <v>3775.7999999999997</v>
      </c>
      <c r="S94" s="18"/>
      <c r="T94" s="65">
        <v>270.83</v>
      </c>
      <c r="U94" s="56">
        <f t="shared" si="222"/>
        <v>32.499599999999994</v>
      </c>
      <c r="V94" s="56">
        <f t="shared" si="248"/>
        <v>238.3304</v>
      </c>
      <c r="W94" s="56">
        <f t="shared" si="249"/>
        <v>285.99647999999996</v>
      </c>
      <c r="X94" s="36">
        <f t="shared" si="250"/>
        <v>30395.196480000002</v>
      </c>
      <c r="Y94" s="37">
        <f t="shared" si="226"/>
        <v>3946.79952</v>
      </c>
      <c r="Z94" s="18"/>
      <c r="AA94" s="65">
        <v>541.66999999999996</v>
      </c>
      <c r="AB94" s="56">
        <f t="shared" si="227"/>
        <v>65.000399999999999</v>
      </c>
      <c r="AC94" s="56">
        <f t="shared" si="251"/>
        <v>476.66959999999995</v>
      </c>
      <c r="AD94" s="56">
        <f t="shared" si="252"/>
        <v>572.00351999999987</v>
      </c>
      <c r="AE94" s="36">
        <f t="shared" si="253"/>
        <v>30681.203519999999</v>
      </c>
      <c r="AF94" s="37">
        <f t="shared" si="231"/>
        <v>3985.8004799999999</v>
      </c>
      <c r="AG94" s="18"/>
      <c r="AH94" s="56"/>
      <c r="AI94" s="56"/>
      <c r="AJ94" s="56"/>
      <c r="AK94" s="56"/>
      <c r="AL94" s="36"/>
      <c r="AM94" s="58"/>
      <c r="AN94" s="18"/>
      <c r="AO94" s="56"/>
      <c r="AP94" s="56"/>
      <c r="AQ94" s="56"/>
      <c r="AR94" s="56"/>
      <c r="AS94" s="36"/>
      <c r="AT94" s="58"/>
      <c r="AU94" s="18"/>
      <c r="AV94" s="35">
        <v>0.08</v>
      </c>
      <c r="AW94" s="56">
        <f t="shared" si="232"/>
        <v>2171</v>
      </c>
      <c r="AX94" s="35">
        <f t="shared" si="233"/>
        <v>0.12</v>
      </c>
      <c r="AY94" s="56">
        <f t="shared" si="234"/>
        <v>3256.5</v>
      </c>
      <c r="AZ94" s="35">
        <v>0.12</v>
      </c>
      <c r="BA94" s="56">
        <f t="shared" si="235"/>
        <v>3256.5</v>
      </c>
      <c r="BB94" s="38">
        <f t="shared" si="236"/>
        <v>0.08</v>
      </c>
      <c r="BC94" s="57">
        <f t="shared" si="254"/>
        <v>2171</v>
      </c>
      <c r="BD94" s="56">
        <f t="shared" si="255"/>
        <v>21.666400000000003</v>
      </c>
      <c r="BE94" s="57">
        <f t="shared" si="256"/>
        <v>2192.6664000000001</v>
      </c>
      <c r="BF94" s="56">
        <f t="shared" si="257"/>
        <v>43.333600000000004</v>
      </c>
      <c r="BG94" s="57">
        <f t="shared" si="258"/>
        <v>2214.3335999999999</v>
      </c>
      <c r="BH94" s="56"/>
      <c r="BI94" s="27"/>
      <c r="BJ94" s="56"/>
      <c r="BK94" s="27"/>
      <c r="BL94" s="19"/>
    </row>
    <row r="95" spans="1:64" s="20" customFormat="1" ht="25" customHeight="1">
      <c r="A95" s="20" t="e">
        <f>_xlfn.XLOOKUP(G95,'[1]Hyundai Comms PL 0725'!$A:$A,'[1]Hyundai Comms PL 0725'!$B:$B)</f>
        <v>#N/A</v>
      </c>
      <c r="B95" s="20">
        <f t="shared" si="215"/>
        <v>27</v>
      </c>
      <c r="C95" s="20" t="str">
        <f t="shared" si="216"/>
        <v>KONA [MY25]</v>
      </c>
      <c r="D95" s="33" t="str">
        <f t="shared" si="242"/>
        <v>KONA [MY25] 27</v>
      </c>
      <c r="E95" s="33" t="str">
        <f t="shared" si="243"/>
        <v>KONA [MY25] 27 - 1.6T Ultimate 138PS 7DCT +Lux Pack MY25</v>
      </c>
      <c r="F95" s="33" t="str">
        <f>_xlfn.XLOOKUP(G95,'Wholesale Price List'!B:B,'Wholesale Price List'!C:C)</f>
        <v>HYKN16U6L5HPTA  2</v>
      </c>
      <c r="G95" s="33" t="s">
        <v>133</v>
      </c>
      <c r="H95" s="34" t="str">
        <f>VLOOKUP($G95,'Wholesale Price List'!$B:$Z,4,FALSE)</f>
        <v>1.6T Ultimate 138PS 7DCT +Lux Pack MY25</v>
      </c>
      <c r="I95" s="56">
        <f>VLOOKUP($G95,'Wholesale Price List'!$B:$V,9,FALSE)</f>
        <v>27762.5</v>
      </c>
      <c r="J95" s="35">
        <v>0.12</v>
      </c>
      <c r="K95" s="137">
        <v>110</v>
      </c>
      <c r="L95" s="56">
        <f t="shared" si="244"/>
        <v>3221.5</v>
      </c>
      <c r="M95" s="56">
        <f t="shared" si="246"/>
        <v>24541</v>
      </c>
      <c r="N95" s="56">
        <f t="shared" si="247"/>
        <v>4908.2</v>
      </c>
      <c r="O95" s="65">
        <v>780</v>
      </c>
      <c r="P95" s="56">
        <f>VLOOKUP($G95,'Wholesale Price List'!$B:$W,22,FALSE)</f>
        <v>540</v>
      </c>
      <c r="Q95" s="36">
        <f t="shared" si="221"/>
        <v>30769.200000000001</v>
      </c>
      <c r="R95" s="37">
        <f t="shared" si="245"/>
        <v>3865.7999999999997</v>
      </c>
      <c r="S95" s="18"/>
      <c r="T95" s="65">
        <v>270.83</v>
      </c>
      <c r="U95" s="56">
        <f t="shared" si="222"/>
        <v>32.499599999999994</v>
      </c>
      <c r="V95" s="56">
        <f t="shared" si="248"/>
        <v>238.3304</v>
      </c>
      <c r="W95" s="56">
        <f t="shared" si="249"/>
        <v>285.99647999999996</v>
      </c>
      <c r="X95" s="36">
        <f t="shared" si="250"/>
        <v>31055.196480000002</v>
      </c>
      <c r="Y95" s="37">
        <f t="shared" si="226"/>
        <v>4036.79952</v>
      </c>
      <c r="Z95" s="18"/>
      <c r="AA95" s="65">
        <v>541.66999999999996</v>
      </c>
      <c r="AB95" s="56">
        <f t="shared" si="227"/>
        <v>65.000399999999999</v>
      </c>
      <c r="AC95" s="56">
        <f t="shared" si="251"/>
        <v>476.66959999999995</v>
      </c>
      <c r="AD95" s="56">
        <f t="shared" si="252"/>
        <v>572.00351999999987</v>
      </c>
      <c r="AE95" s="36">
        <f t="shared" si="253"/>
        <v>31341.203519999999</v>
      </c>
      <c r="AF95" s="37">
        <f t="shared" si="231"/>
        <v>4075.8004799999999</v>
      </c>
      <c r="AG95" s="18"/>
      <c r="AH95" s="56"/>
      <c r="AI95" s="56"/>
      <c r="AJ95" s="56"/>
      <c r="AK95" s="56"/>
      <c r="AL95" s="36"/>
      <c r="AM95" s="58"/>
      <c r="AN95" s="18"/>
      <c r="AO95" s="56"/>
      <c r="AP95" s="56"/>
      <c r="AQ95" s="56"/>
      <c r="AR95" s="56"/>
      <c r="AS95" s="36"/>
      <c r="AT95" s="58"/>
      <c r="AU95" s="18"/>
      <c r="AV95" s="35">
        <v>0.08</v>
      </c>
      <c r="AW95" s="56">
        <f t="shared" si="232"/>
        <v>2221</v>
      </c>
      <c r="AX95" s="35">
        <f t="shared" si="233"/>
        <v>0.12</v>
      </c>
      <c r="AY95" s="56">
        <f t="shared" si="234"/>
        <v>3331.5</v>
      </c>
      <c r="AZ95" s="35">
        <v>0.12</v>
      </c>
      <c r="BA95" s="56">
        <f t="shared" si="235"/>
        <v>3331.5</v>
      </c>
      <c r="BB95" s="38">
        <f t="shared" si="236"/>
        <v>0.08</v>
      </c>
      <c r="BC95" s="57">
        <f t="shared" si="254"/>
        <v>2221</v>
      </c>
      <c r="BD95" s="56">
        <f t="shared" si="255"/>
        <v>21.666400000000003</v>
      </c>
      <c r="BE95" s="57">
        <f t="shared" si="256"/>
        <v>2242.6664000000001</v>
      </c>
      <c r="BF95" s="56">
        <f t="shared" si="257"/>
        <v>43.333600000000004</v>
      </c>
      <c r="BG95" s="57">
        <f t="shared" si="258"/>
        <v>2264.3335999999999</v>
      </c>
      <c r="BH95" s="56"/>
      <c r="BI95" s="66"/>
      <c r="BJ95" s="56"/>
      <c r="BK95" s="66"/>
      <c r="BL95" s="19"/>
    </row>
    <row r="96" spans="1:64" s="20" customFormat="1" ht="25" customHeight="1">
      <c r="D96" s="174" t="s">
        <v>3234</v>
      </c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6"/>
      <c r="BJ96" s="167"/>
      <c r="BK96" s="66"/>
      <c r="BL96" s="19"/>
    </row>
    <row r="97" spans="1:64" s="20" customFormat="1" ht="25" customHeight="1">
      <c r="B97" s="20">
        <f t="shared" ref="B97" si="259">IF(BJ96="Title",1,IF(BJ97="Title","",B96+1))</f>
        <v>1</v>
      </c>
      <c r="C97" s="20" t="str">
        <f t="shared" ref="C97" si="260">IF(B97=1,D96,IF(B97="","",C96))</f>
        <v>KONA [MY26]</v>
      </c>
      <c r="D97" s="33" t="str">
        <f t="shared" ref="D97" si="261">C97&amp;" "&amp;B97</f>
        <v>KONA [MY26] 1</v>
      </c>
      <c r="E97" s="33" t="str">
        <f t="shared" ref="E97" si="262">D97&amp;" - "&amp;H97</f>
        <v>KONA [MY26] 1 - 1.0T Advance 115PS 6MT MY26</v>
      </c>
      <c r="F97" s="33" t="str">
        <f>_xlfn.XLOOKUP(G97,'Wholesale Price List'!B:B,'Wholesale Price List'!C:C)</f>
        <v>HYKN10AD55HPTM  2</v>
      </c>
      <c r="G97" s="33" t="s">
        <v>3170</v>
      </c>
      <c r="H97" s="34" t="str">
        <f>VLOOKUP($G97,'Wholesale Price List'!$B:$Z,4,FALSE)</f>
        <v>1.0T Advance 115PS 6MT MY26</v>
      </c>
      <c r="I97" s="56">
        <f>VLOOKUP($G97,'Wholesale Price List'!$B:$V,9,FALSE)</f>
        <v>21625</v>
      </c>
      <c r="J97" s="35">
        <v>0.12</v>
      </c>
      <c r="K97" s="137">
        <v>110</v>
      </c>
      <c r="L97" s="56">
        <f t="shared" ref="L97:L108" si="263">(I97*J97)-K97</f>
        <v>2485</v>
      </c>
      <c r="M97" s="56">
        <f t="shared" ref="M97:M108" si="264">I97-L97</f>
        <v>19140</v>
      </c>
      <c r="N97" s="56">
        <f t="shared" ref="N97:N108" si="265">M97*20%</f>
        <v>3828</v>
      </c>
      <c r="O97" s="65">
        <v>780</v>
      </c>
      <c r="P97" s="56">
        <f>VLOOKUP($G97,'Wholesale Price List'!$B:$W,22,FALSE)</f>
        <v>540</v>
      </c>
      <c r="Q97" s="36">
        <f t="shared" ref="Q97:Q108" si="266">SUM(M97:P97)</f>
        <v>24288</v>
      </c>
      <c r="R97" s="37">
        <f t="shared" ref="R97:R108" si="267">((J97*I97)*1.2)-(K97*1.2)</f>
        <v>2982</v>
      </c>
      <c r="S97" s="18"/>
      <c r="T97" s="65">
        <v>270.83</v>
      </c>
      <c r="U97" s="56">
        <f t="shared" ref="U97:U108" si="268">T97*J97</f>
        <v>32.499599999999994</v>
      </c>
      <c r="V97" s="56">
        <f t="shared" ref="V97:V108" si="269">T97-U97</f>
        <v>238.3304</v>
      </c>
      <c r="W97" s="56">
        <f t="shared" ref="W97:W108" si="270">V97*1.2</f>
        <v>285.99647999999996</v>
      </c>
      <c r="X97" s="36">
        <f t="shared" ref="X97:X108" si="271">Q97+((T97-U97)*1.2)</f>
        <v>24573.996480000002</v>
      </c>
      <c r="Y97" s="37">
        <f t="shared" ref="Y97:Y108" si="272">((J97*I97)+(J97*T97))*1.2</f>
        <v>3152.9995199999998</v>
      </c>
      <c r="Z97" s="18"/>
      <c r="AA97" s="65">
        <v>541.66999999999996</v>
      </c>
      <c r="AB97" s="56">
        <f t="shared" ref="AB97:AB108" si="273">AA97*J97</f>
        <v>65.000399999999999</v>
      </c>
      <c r="AC97" s="56">
        <f t="shared" ref="AC97:AC108" si="274">AA97-AB97</f>
        <v>476.66959999999995</v>
      </c>
      <c r="AD97" s="56">
        <f t="shared" ref="AD97:AD108" si="275">AC97*1.2</f>
        <v>572.00351999999987</v>
      </c>
      <c r="AE97" s="36">
        <f t="shared" ref="AE97:AE108" si="276">Q97+AD97</f>
        <v>24860.003519999998</v>
      </c>
      <c r="AF97" s="37">
        <f t="shared" ref="AF97:AF108" si="277">((J97*I97)+(J97*AA97))*1.2</f>
        <v>3192.0004799999997</v>
      </c>
      <c r="AG97" s="18"/>
      <c r="AH97" s="56"/>
      <c r="AI97" s="56"/>
      <c r="AJ97" s="56"/>
      <c r="AK97" s="56"/>
      <c r="AL97" s="36"/>
      <c r="AM97" s="58"/>
      <c r="AN97" s="18"/>
      <c r="AO97" s="56"/>
      <c r="AP97" s="56"/>
      <c r="AQ97" s="56"/>
      <c r="AR97" s="56"/>
      <c r="AS97" s="36"/>
      <c r="AT97" s="58"/>
      <c r="AU97" s="18"/>
      <c r="AV97" s="35">
        <v>0.08</v>
      </c>
      <c r="AW97" s="56">
        <f t="shared" ref="AW97:AW108" si="278">AV97*I97</f>
        <v>1730</v>
      </c>
      <c r="AX97" s="35">
        <f t="shared" ref="AX97:AX108" si="279">J97</f>
        <v>0.12</v>
      </c>
      <c r="AY97" s="56">
        <f t="shared" ref="AY97:AY108" si="280">I97*J97</f>
        <v>2595</v>
      </c>
      <c r="AZ97" s="35">
        <v>0.12</v>
      </c>
      <c r="BA97" s="56">
        <f t="shared" ref="BA97:BA108" si="281">AZ97*I97</f>
        <v>2595</v>
      </c>
      <c r="BB97" s="38">
        <f t="shared" ref="BB97:BB108" si="282">BC97/I97</f>
        <v>0.08</v>
      </c>
      <c r="BC97" s="57">
        <f t="shared" ref="BC97:BC108" si="283">(AY97+AW97)-BA97</f>
        <v>1730</v>
      </c>
      <c r="BD97" s="56">
        <f t="shared" ref="BD97:BD108" si="284">((AX97+AV97)-AZ97)*T97</f>
        <v>21.666400000000003</v>
      </c>
      <c r="BE97" s="57">
        <f t="shared" ref="BE97:BE108" si="285">BC97+BD97</f>
        <v>1751.6664000000001</v>
      </c>
      <c r="BF97" s="56">
        <f t="shared" ref="BF97:BF108" si="286">((AX97+AV97)-AZ97)*AA97</f>
        <v>43.333600000000004</v>
      </c>
      <c r="BG97" s="57">
        <f t="shared" ref="BG97:BG108" si="287">BC97+BF97</f>
        <v>1773.3335999999999</v>
      </c>
      <c r="BH97" s="56"/>
      <c r="BI97" s="27"/>
      <c r="BJ97" s="56"/>
      <c r="BK97" s="27"/>
      <c r="BL97" s="19"/>
    </row>
    <row r="98" spans="1:64" s="20" customFormat="1" ht="25" customHeight="1">
      <c r="B98" s="20">
        <f t="shared" ref="B98:B108" si="288">IF(BJ97="Title",1,IF(BJ98="Title","",B97+1))</f>
        <v>2</v>
      </c>
      <c r="C98" s="20" t="str">
        <f t="shared" ref="C98:C108" si="289">IF(B98=1,D97,IF(B98="","",C97))</f>
        <v>KONA [MY26]</v>
      </c>
      <c r="D98" s="33" t="str">
        <f t="shared" ref="D98:D108" si="290">C98&amp;" "&amp;B98</f>
        <v>KONA [MY26] 2</v>
      </c>
      <c r="E98" s="33" t="str">
        <f t="shared" ref="E98:E108" si="291">D98&amp;" - "&amp;H98</f>
        <v>KONA [MY26] 2 - 1.6T Advance 150PS 6MT MY26</v>
      </c>
      <c r="F98" s="33" t="str">
        <f>_xlfn.XLOOKUP(G98,'Wholesale Price List'!B:B,'Wholesale Price List'!C:C)</f>
        <v>HYKN165AD5HPTM  2</v>
      </c>
      <c r="G98" s="33" t="s">
        <v>3173</v>
      </c>
      <c r="H98" s="34" t="str">
        <f>VLOOKUP($G98,'Wholesale Price List'!$B:$Z,4,FALSE)</f>
        <v>1.6T Advance 150PS 6MT MY26</v>
      </c>
      <c r="I98" s="56">
        <f>VLOOKUP($G98,'Wholesale Price List'!$B:$V,9,FALSE)</f>
        <v>22416.666666666668</v>
      </c>
      <c r="J98" s="35">
        <v>0.12</v>
      </c>
      <c r="K98" s="137">
        <v>110</v>
      </c>
      <c r="L98" s="56">
        <f t="shared" si="263"/>
        <v>2580</v>
      </c>
      <c r="M98" s="56">
        <f t="shared" si="264"/>
        <v>19836.666666666668</v>
      </c>
      <c r="N98" s="56">
        <f t="shared" si="265"/>
        <v>3967.3333333333339</v>
      </c>
      <c r="O98" s="65">
        <v>780</v>
      </c>
      <c r="P98" s="56">
        <f>VLOOKUP($G98,'Wholesale Price List'!$B:$W,22,FALSE)</f>
        <v>540</v>
      </c>
      <c r="Q98" s="36">
        <f t="shared" si="266"/>
        <v>25124</v>
      </c>
      <c r="R98" s="37">
        <f t="shared" si="267"/>
        <v>3096</v>
      </c>
      <c r="S98" s="18"/>
      <c r="T98" s="65">
        <v>270.83</v>
      </c>
      <c r="U98" s="56">
        <f t="shared" si="268"/>
        <v>32.499599999999994</v>
      </c>
      <c r="V98" s="56">
        <f t="shared" si="269"/>
        <v>238.3304</v>
      </c>
      <c r="W98" s="56">
        <f t="shared" si="270"/>
        <v>285.99647999999996</v>
      </c>
      <c r="X98" s="36">
        <f t="shared" si="271"/>
        <v>25409.996480000002</v>
      </c>
      <c r="Y98" s="37">
        <f t="shared" si="272"/>
        <v>3266.9995199999998</v>
      </c>
      <c r="Z98" s="18"/>
      <c r="AA98" s="65">
        <v>541.66999999999996</v>
      </c>
      <c r="AB98" s="56">
        <f t="shared" si="273"/>
        <v>65.000399999999999</v>
      </c>
      <c r="AC98" s="56">
        <f t="shared" si="274"/>
        <v>476.66959999999995</v>
      </c>
      <c r="AD98" s="56">
        <f t="shared" si="275"/>
        <v>572.00351999999987</v>
      </c>
      <c r="AE98" s="36">
        <f t="shared" si="276"/>
        <v>25696.003519999998</v>
      </c>
      <c r="AF98" s="37">
        <f t="shared" si="277"/>
        <v>3306.0004799999997</v>
      </c>
      <c r="AG98" s="18"/>
      <c r="AH98" s="56"/>
      <c r="AI98" s="56"/>
      <c r="AJ98" s="56"/>
      <c r="AK98" s="56"/>
      <c r="AL98" s="36"/>
      <c r="AM98" s="58"/>
      <c r="AN98" s="18"/>
      <c r="AO98" s="56"/>
      <c r="AP98" s="56"/>
      <c r="AQ98" s="56"/>
      <c r="AR98" s="56"/>
      <c r="AS98" s="36"/>
      <c r="AT98" s="58"/>
      <c r="AU98" s="18"/>
      <c r="AV98" s="35">
        <v>0.08</v>
      </c>
      <c r="AW98" s="56">
        <f t="shared" si="278"/>
        <v>1793.3333333333335</v>
      </c>
      <c r="AX98" s="35">
        <f t="shared" si="279"/>
        <v>0.12</v>
      </c>
      <c r="AY98" s="56">
        <f t="shared" si="280"/>
        <v>2690</v>
      </c>
      <c r="AZ98" s="35">
        <v>0.12</v>
      </c>
      <c r="BA98" s="56">
        <f t="shared" si="281"/>
        <v>2690</v>
      </c>
      <c r="BB98" s="38">
        <f t="shared" si="282"/>
        <v>8.0000000000000029E-2</v>
      </c>
      <c r="BC98" s="57">
        <f t="shared" si="283"/>
        <v>1793.3333333333339</v>
      </c>
      <c r="BD98" s="56">
        <f t="shared" si="284"/>
        <v>21.666400000000003</v>
      </c>
      <c r="BE98" s="57">
        <f t="shared" si="285"/>
        <v>1814.999733333334</v>
      </c>
      <c r="BF98" s="56">
        <f t="shared" si="286"/>
        <v>43.333600000000004</v>
      </c>
      <c r="BG98" s="57">
        <f t="shared" si="287"/>
        <v>1836.6669333333339</v>
      </c>
      <c r="BH98" s="56"/>
      <c r="BI98" s="27"/>
      <c r="BJ98" s="56"/>
      <c r="BK98" s="27"/>
      <c r="BL98" s="19"/>
    </row>
    <row r="99" spans="1:64" s="20" customFormat="1" ht="25" customHeight="1">
      <c r="B99" s="20">
        <f t="shared" si="288"/>
        <v>3</v>
      </c>
      <c r="C99" s="20" t="str">
        <f t="shared" si="289"/>
        <v>KONA [MY26]</v>
      </c>
      <c r="D99" s="33" t="str">
        <f t="shared" si="290"/>
        <v>KONA [MY26] 3</v>
      </c>
      <c r="E99" s="33" t="str">
        <f t="shared" si="291"/>
        <v>KONA [MY26] 3 - 1.6T Advance 150PS 7DCT MY26</v>
      </c>
      <c r="F99" s="33" t="str">
        <f>_xlfn.XLOOKUP(G99,'Wholesale Price List'!B:B,'Wholesale Price List'!C:C)</f>
        <v>HYKN165AD5HPTA  2</v>
      </c>
      <c r="G99" s="33" t="s">
        <v>3176</v>
      </c>
      <c r="H99" s="34" t="str">
        <f>VLOOKUP($G99,'Wholesale Price List'!$B:$Z,4,FALSE)</f>
        <v>1.6T Advance 150PS 7DCT MY26</v>
      </c>
      <c r="I99" s="56">
        <f>VLOOKUP($G99,'Wholesale Price List'!$B:$V,9,FALSE)</f>
        <v>23708.333333333336</v>
      </c>
      <c r="J99" s="35">
        <v>0.12</v>
      </c>
      <c r="K99" s="137">
        <v>110</v>
      </c>
      <c r="L99" s="56">
        <f t="shared" si="263"/>
        <v>2735</v>
      </c>
      <c r="M99" s="56">
        <f t="shared" si="264"/>
        <v>20973.333333333336</v>
      </c>
      <c r="N99" s="56">
        <f t="shared" si="265"/>
        <v>4194.666666666667</v>
      </c>
      <c r="O99" s="65">
        <v>780</v>
      </c>
      <c r="P99" s="56">
        <f>VLOOKUP($G99,'Wholesale Price List'!$B:$W,22,FALSE)</f>
        <v>540</v>
      </c>
      <c r="Q99" s="36">
        <f t="shared" si="266"/>
        <v>26488.000000000004</v>
      </c>
      <c r="R99" s="37">
        <f t="shared" si="267"/>
        <v>3282</v>
      </c>
      <c r="S99" s="18"/>
      <c r="T99" s="65">
        <v>270.83</v>
      </c>
      <c r="U99" s="56">
        <f t="shared" si="268"/>
        <v>32.499599999999994</v>
      </c>
      <c r="V99" s="56">
        <f t="shared" si="269"/>
        <v>238.3304</v>
      </c>
      <c r="W99" s="56">
        <f t="shared" si="270"/>
        <v>285.99647999999996</v>
      </c>
      <c r="X99" s="36">
        <f t="shared" si="271"/>
        <v>26773.996480000005</v>
      </c>
      <c r="Y99" s="37">
        <f t="shared" si="272"/>
        <v>3452.9995199999998</v>
      </c>
      <c r="Z99" s="18"/>
      <c r="AA99" s="65">
        <v>541.66999999999996</v>
      </c>
      <c r="AB99" s="56">
        <f t="shared" si="273"/>
        <v>65.000399999999999</v>
      </c>
      <c r="AC99" s="56">
        <f t="shared" si="274"/>
        <v>476.66959999999995</v>
      </c>
      <c r="AD99" s="56">
        <f t="shared" si="275"/>
        <v>572.00351999999987</v>
      </c>
      <c r="AE99" s="36">
        <f t="shared" si="276"/>
        <v>27060.003520000002</v>
      </c>
      <c r="AF99" s="37">
        <f t="shared" si="277"/>
        <v>3492.0004799999997</v>
      </c>
      <c r="AG99" s="18"/>
      <c r="AH99" s="56"/>
      <c r="AI99" s="56"/>
      <c r="AJ99" s="56"/>
      <c r="AK99" s="56"/>
      <c r="AL99" s="36"/>
      <c r="AM99" s="58"/>
      <c r="AN99" s="18"/>
      <c r="AO99" s="56"/>
      <c r="AP99" s="56"/>
      <c r="AQ99" s="56"/>
      <c r="AR99" s="56"/>
      <c r="AS99" s="36"/>
      <c r="AT99" s="58"/>
      <c r="AU99" s="18"/>
      <c r="AV99" s="35">
        <v>0.08</v>
      </c>
      <c r="AW99" s="56">
        <f t="shared" si="278"/>
        <v>1896.666666666667</v>
      </c>
      <c r="AX99" s="35">
        <f t="shared" si="279"/>
        <v>0.12</v>
      </c>
      <c r="AY99" s="56">
        <f t="shared" si="280"/>
        <v>2845</v>
      </c>
      <c r="AZ99" s="35">
        <v>0.12</v>
      </c>
      <c r="BA99" s="56">
        <f t="shared" si="281"/>
        <v>2845</v>
      </c>
      <c r="BB99" s="38">
        <f t="shared" si="282"/>
        <v>0.08</v>
      </c>
      <c r="BC99" s="57">
        <f t="shared" si="283"/>
        <v>1896.666666666667</v>
      </c>
      <c r="BD99" s="56">
        <f t="shared" si="284"/>
        <v>21.666400000000003</v>
      </c>
      <c r="BE99" s="57">
        <f t="shared" si="285"/>
        <v>1918.333066666667</v>
      </c>
      <c r="BF99" s="56">
        <f t="shared" si="286"/>
        <v>43.333600000000004</v>
      </c>
      <c r="BG99" s="57">
        <f t="shared" si="287"/>
        <v>1940.0002666666669</v>
      </c>
      <c r="BH99" s="56"/>
      <c r="BI99" s="27"/>
      <c r="BJ99" s="56"/>
      <c r="BK99" s="27"/>
      <c r="BL99" s="19"/>
    </row>
    <row r="100" spans="1:64" s="20" customFormat="1" ht="25" customHeight="1">
      <c r="B100" s="20">
        <f t="shared" si="288"/>
        <v>4</v>
      </c>
      <c r="C100" s="20" t="str">
        <f t="shared" si="289"/>
        <v>KONA [MY26]</v>
      </c>
      <c r="D100" s="33" t="str">
        <f t="shared" si="290"/>
        <v>KONA [MY26] 4</v>
      </c>
      <c r="E100" s="33" t="str">
        <f t="shared" si="291"/>
        <v>KONA [MY26] 4 - 1.0T N Line 115PS 6MT MY26</v>
      </c>
      <c r="F100" s="33" t="str">
        <f>_xlfn.XLOOKUP(G100,'Wholesale Price List'!B:B,'Wholesale Price List'!C:C)</f>
        <v>HYKN10NL55HPTM  2</v>
      </c>
      <c r="G100" s="33" t="s">
        <v>3179</v>
      </c>
      <c r="H100" s="34" t="str">
        <f>VLOOKUP($G100,'Wholesale Price List'!$B:$Z,4,FALSE)</f>
        <v>1.0T N Line 115PS 6MT MY26</v>
      </c>
      <c r="I100" s="56">
        <f>VLOOKUP($G100,'Wholesale Price List'!$B:$V,9,FALSE)</f>
        <v>23125</v>
      </c>
      <c r="J100" s="35">
        <v>0.12</v>
      </c>
      <c r="K100" s="137">
        <v>110</v>
      </c>
      <c r="L100" s="56">
        <f t="shared" si="263"/>
        <v>2665</v>
      </c>
      <c r="M100" s="56">
        <f t="shared" si="264"/>
        <v>20460</v>
      </c>
      <c r="N100" s="56">
        <f t="shared" si="265"/>
        <v>4092</v>
      </c>
      <c r="O100" s="65">
        <v>780</v>
      </c>
      <c r="P100" s="56">
        <f>VLOOKUP($G100,'Wholesale Price List'!$B:$W,22,FALSE)</f>
        <v>540</v>
      </c>
      <c r="Q100" s="36">
        <f t="shared" si="266"/>
        <v>25872</v>
      </c>
      <c r="R100" s="37">
        <f t="shared" si="267"/>
        <v>3198</v>
      </c>
      <c r="S100" s="18"/>
      <c r="T100" s="65">
        <v>270.83</v>
      </c>
      <c r="U100" s="56">
        <f t="shared" si="268"/>
        <v>32.499599999999994</v>
      </c>
      <c r="V100" s="56">
        <f t="shared" si="269"/>
        <v>238.3304</v>
      </c>
      <c r="W100" s="56">
        <f t="shared" si="270"/>
        <v>285.99647999999996</v>
      </c>
      <c r="X100" s="36">
        <f t="shared" si="271"/>
        <v>26157.996480000002</v>
      </c>
      <c r="Y100" s="37">
        <f t="shared" si="272"/>
        <v>3368.9995199999998</v>
      </c>
      <c r="Z100" s="18"/>
      <c r="AA100" s="65">
        <v>541.66999999999996</v>
      </c>
      <c r="AB100" s="56">
        <f t="shared" si="273"/>
        <v>65.000399999999999</v>
      </c>
      <c r="AC100" s="56">
        <f t="shared" si="274"/>
        <v>476.66959999999995</v>
      </c>
      <c r="AD100" s="56">
        <f t="shared" si="275"/>
        <v>572.00351999999987</v>
      </c>
      <c r="AE100" s="36">
        <f t="shared" si="276"/>
        <v>26444.003519999998</v>
      </c>
      <c r="AF100" s="37">
        <f t="shared" si="277"/>
        <v>3408.0004799999997</v>
      </c>
      <c r="AG100" s="18"/>
      <c r="AH100" s="56"/>
      <c r="AI100" s="56"/>
      <c r="AJ100" s="56"/>
      <c r="AK100" s="56"/>
      <c r="AL100" s="36"/>
      <c r="AM100" s="58"/>
      <c r="AN100" s="18"/>
      <c r="AO100" s="56"/>
      <c r="AP100" s="56"/>
      <c r="AQ100" s="56"/>
      <c r="AR100" s="56"/>
      <c r="AS100" s="36"/>
      <c r="AT100" s="58"/>
      <c r="AU100" s="18"/>
      <c r="AV100" s="35">
        <v>0.08</v>
      </c>
      <c r="AW100" s="56">
        <f t="shared" si="278"/>
        <v>1850</v>
      </c>
      <c r="AX100" s="35">
        <f t="shared" si="279"/>
        <v>0.12</v>
      </c>
      <c r="AY100" s="56">
        <f t="shared" si="280"/>
        <v>2775</v>
      </c>
      <c r="AZ100" s="35">
        <v>0.12</v>
      </c>
      <c r="BA100" s="56">
        <f t="shared" si="281"/>
        <v>2775</v>
      </c>
      <c r="BB100" s="38">
        <f t="shared" si="282"/>
        <v>0.08</v>
      </c>
      <c r="BC100" s="57">
        <f t="shared" si="283"/>
        <v>1850</v>
      </c>
      <c r="BD100" s="56">
        <f t="shared" si="284"/>
        <v>21.666400000000003</v>
      </c>
      <c r="BE100" s="57">
        <f t="shared" si="285"/>
        <v>1871.6664000000001</v>
      </c>
      <c r="BF100" s="56">
        <f t="shared" si="286"/>
        <v>43.333600000000004</v>
      </c>
      <c r="BG100" s="57">
        <f t="shared" si="287"/>
        <v>1893.3335999999999</v>
      </c>
      <c r="BH100" s="56"/>
      <c r="BI100" s="27"/>
      <c r="BJ100" s="56"/>
      <c r="BK100" s="27"/>
      <c r="BL100" s="19"/>
    </row>
    <row r="101" spans="1:64" s="20" customFormat="1" ht="25" customHeight="1">
      <c r="B101" s="20">
        <f t="shared" si="288"/>
        <v>5</v>
      </c>
      <c r="C101" s="20" t="str">
        <f t="shared" si="289"/>
        <v>KONA [MY26]</v>
      </c>
      <c r="D101" s="33" t="str">
        <f t="shared" si="290"/>
        <v>KONA [MY26] 5</v>
      </c>
      <c r="E101" s="33" t="str">
        <f t="shared" si="291"/>
        <v>KONA [MY26] 5 - 1.6T N Line 150PS 6MT MY26</v>
      </c>
      <c r="F101" s="33" t="str">
        <f>_xlfn.XLOOKUP(G101,'Wholesale Price List'!B:B,'Wholesale Price List'!C:C)</f>
        <v>HYKN165NL5HPTM  2</v>
      </c>
      <c r="G101" s="33" t="s">
        <v>3182</v>
      </c>
      <c r="H101" s="34" t="str">
        <f>VLOOKUP($G101,'Wholesale Price List'!$B:$Z,4,FALSE)</f>
        <v>1.6T N Line 150PS 6MT MY26</v>
      </c>
      <c r="I101" s="56">
        <f>VLOOKUP($G101,'Wholesale Price List'!$B:$V,9,FALSE)</f>
        <v>23916.666666666668</v>
      </c>
      <c r="J101" s="35">
        <v>0.12</v>
      </c>
      <c r="K101" s="137">
        <v>110</v>
      </c>
      <c r="L101" s="56">
        <f t="shared" si="263"/>
        <v>2760</v>
      </c>
      <c r="M101" s="56">
        <f t="shared" si="264"/>
        <v>21156.666666666668</v>
      </c>
      <c r="N101" s="56">
        <f t="shared" si="265"/>
        <v>4231.3333333333339</v>
      </c>
      <c r="O101" s="65">
        <v>780</v>
      </c>
      <c r="P101" s="56">
        <f>VLOOKUP($G101,'Wholesale Price List'!$B:$W,22,FALSE)</f>
        <v>540</v>
      </c>
      <c r="Q101" s="36">
        <f t="shared" si="266"/>
        <v>26708</v>
      </c>
      <c r="R101" s="37">
        <f t="shared" si="267"/>
        <v>3312</v>
      </c>
      <c r="S101" s="18"/>
      <c r="T101" s="65">
        <v>270.83</v>
      </c>
      <c r="U101" s="56">
        <f t="shared" si="268"/>
        <v>32.499599999999994</v>
      </c>
      <c r="V101" s="56">
        <f t="shared" si="269"/>
        <v>238.3304</v>
      </c>
      <c r="W101" s="56">
        <f t="shared" si="270"/>
        <v>285.99647999999996</v>
      </c>
      <c r="X101" s="36">
        <f t="shared" si="271"/>
        <v>26993.996480000002</v>
      </c>
      <c r="Y101" s="37">
        <f t="shared" si="272"/>
        <v>3482.9995199999998</v>
      </c>
      <c r="Z101" s="18"/>
      <c r="AA101" s="65">
        <v>541.66999999999996</v>
      </c>
      <c r="AB101" s="56">
        <f t="shared" si="273"/>
        <v>65.000399999999999</v>
      </c>
      <c r="AC101" s="56">
        <f t="shared" si="274"/>
        <v>476.66959999999995</v>
      </c>
      <c r="AD101" s="56">
        <f t="shared" si="275"/>
        <v>572.00351999999987</v>
      </c>
      <c r="AE101" s="36">
        <f t="shared" si="276"/>
        <v>27280.003519999998</v>
      </c>
      <c r="AF101" s="37">
        <f t="shared" si="277"/>
        <v>3522.0004799999997</v>
      </c>
      <c r="AG101" s="18"/>
      <c r="AH101" s="56"/>
      <c r="AI101" s="56"/>
      <c r="AJ101" s="56"/>
      <c r="AK101" s="56"/>
      <c r="AL101" s="36"/>
      <c r="AM101" s="58"/>
      <c r="AN101" s="18"/>
      <c r="AO101" s="56"/>
      <c r="AP101" s="56"/>
      <c r="AQ101" s="56"/>
      <c r="AR101" s="56"/>
      <c r="AS101" s="36"/>
      <c r="AT101" s="58"/>
      <c r="AU101" s="18"/>
      <c r="AV101" s="35">
        <v>0.08</v>
      </c>
      <c r="AW101" s="56">
        <f t="shared" si="278"/>
        <v>1913.3333333333335</v>
      </c>
      <c r="AX101" s="35">
        <f t="shared" si="279"/>
        <v>0.12</v>
      </c>
      <c r="AY101" s="56">
        <f t="shared" si="280"/>
        <v>2870</v>
      </c>
      <c r="AZ101" s="35">
        <v>0.12</v>
      </c>
      <c r="BA101" s="56">
        <f t="shared" si="281"/>
        <v>2870</v>
      </c>
      <c r="BB101" s="38">
        <f t="shared" si="282"/>
        <v>8.0000000000000016E-2</v>
      </c>
      <c r="BC101" s="57">
        <f t="shared" si="283"/>
        <v>1913.3333333333339</v>
      </c>
      <c r="BD101" s="56">
        <f t="shared" si="284"/>
        <v>21.666400000000003</v>
      </c>
      <c r="BE101" s="57">
        <f t="shared" si="285"/>
        <v>1934.999733333334</v>
      </c>
      <c r="BF101" s="56">
        <f t="shared" si="286"/>
        <v>43.333600000000004</v>
      </c>
      <c r="BG101" s="57">
        <f t="shared" si="287"/>
        <v>1956.6669333333339</v>
      </c>
      <c r="BH101" s="56"/>
      <c r="BI101" s="27"/>
      <c r="BJ101" s="56"/>
      <c r="BK101" s="27"/>
      <c r="BL101" s="19"/>
    </row>
    <row r="102" spans="1:64" s="20" customFormat="1" ht="25" customHeight="1">
      <c r="B102" s="20">
        <f t="shared" si="288"/>
        <v>6</v>
      </c>
      <c r="C102" s="20" t="str">
        <f t="shared" si="289"/>
        <v>KONA [MY26]</v>
      </c>
      <c r="D102" s="33" t="str">
        <f t="shared" si="290"/>
        <v>KONA [MY26] 6</v>
      </c>
      <c r="E102" s="33" t="str">
        <f t="shared" si="291"/>
        <v>KONA [MY26] 6 - 1.6T N Line 150PS 7DCT MY26</v>
      </c>
      <c r="F102" s="33" t="str">
        <f>_xlfn.XLOOKUP(G102,'Wholesale Price List'!B:B,'Wholesale Price List'!C:C)</f>
        <v>HYKN165NL5HPTA  2</v>
      </c>
      <c r="G102" s="33" t="s">
        <v>3185</v>
      </c>
      <c r="H102" s="34" t="str">
        <f>VLOOKUP($G102,'Wholesale Price List'!$B:$Z,4,FALSE)</f>
        <v>1.6T N Line 150PS 7DCT MY26</v>
      </c>
      <c r="I102" s="56">
        <f>VLOOKUP($G102,'Wholesale Price List'!$B:$V,9,FALSE)</f>
        <v>25208.333333333336</v>
      </c>
      <c r="J102" s="35">
        <v>0.12</v>
      </c>
      <c r="K102" s="137">
        <v>110</v>
      </c>
      <c r="L102" s="56">
        <f t="shared" si="263"/>
        <v>2915</v>
      </c>
      <c r="M102" s="56">
        <f t="shared" si="264"/>
        <v>22293.333333333336</v>
      </c>
      <c r="N102" s="56">
        <f t="shared" si="265"/>
        <v>4458.666666666667</v>
      </c>
      <c r="O102" s="65">
        <v>780</v>
      </c>
      <c r="P102" s="56">
        <f>VLOOKUP($G102,'Wholesale Price List'!$B:$W,22,FALSE)</f>
        <v>540</v>
      </c>
      <c r="Q102" s="36">
        <f t="shared" si="266"/>
        <v>28072.000000000004</v>
      </c>
      <c r="R102" s="37">
        <f t="shared" si="267"/>
        <v>3498</v>
      </c>
      <c r="S102" s="18"/>
      <c r="T102" s="65">
        <v>270.83</v>
      </c>
      <c r="U102" s="56">
        <f t="shared" si="268"/>
        <v>32.499599999999994</v>
      </c>
      <c r="V102" s="56">
        <f t="shared" si="269"/>
        <v>238.3304</v>
      </c>
      <c r="W102" s="56">
        <f t="shared" si="270"/>
        <v>285.99647999999996</v>
      </c>
      <c r="X102" s="36">
        <f t="shared" si="271"/>
        <v>28357.996480000005</v>
      </c>
      <c r="Y102" s="37">
        <f t="shared" si="272"/>
        <v>3668.9995199999998</v>
      </c>
      <c r="Z102" s="18"/>
      <c r="AA102" s="65">
        <v>541.66999999999996</v>
      </c>
      <c r="AB102" s="56">
        <f t="shared" si="273"/>
        <v>65.000399999999999</v>
      </c>
      <c r="AC102" s="56">
        <f t="shared" si="274"/>
        <v>476.66959999999995</v>
      </c>
      <c r="AD102" s="56">
        <f t="shared" si="275"/>
        <v>572.00351999999987</v>
      </c>
      <c r="AE102" s="36">
        <f t="shared" si="276"/>
        <v>28644.003520000002</v>
      </c>
      <c r="AF102" s="37">
        <f t="shared" si="277"/>
        <v>3708.0004799999997</v>
      </c>
      <c r="AG102" s="18"/>
      <c r="AH102" s="56"/>
      <c r="AI102" s="56"/>
      <c r="AJ102" s="56"/>
      <c r="AK102" s="56"/>
      <c r="AL102" s="36"/>
      <c r="AM102" s="58"/>
      <c r="AN102" s="18"/>
      <c r="AO102" s="56"/>
      <c r="AP102" s="56"/>
      <c r="AQ102" s="56"/>
      <c r="AR102" s="56"/>
      <c r="AS102" s="36"/>
      <c r="AT102" s="58"/>
      <c r="AU102" s="18"/>
      <c r="AV102" s="35">
        <v>0.08</v>
      </c>
      <c r="AW102" s="56">
        <f t="shared" si="278"/>
        <v>2016.666666666667</v>
      </c>
      <c r="AX102" s="35">
        <f t="shared" si="279"/>
        <v>0.12</v>
      </c>
      <c r="AY102" s="56">
        <f t="shared" si="280"/>
        <v>3025</v>
      </c>
      <c r="AZ102" s="35">
        <v>0.12</v>
      </c>
      <c r="BA102" s="56">
        <f t="shared" si="281"/>
        <v>3025</v>
      </c>
      <c r="BB102" s="38">
        <f t="shared" si="282"/>
        <v>0.08</v>
      </c>
      <c r="BC102" s="57">
        <f t="shared" si="283"/>
        <v>2016.666666666667</v>
      </c>
      <c r="BD102" s="56">
        <f t="shared" si="284"/>
        <v>21.666400000000003</v>
      </c>
      <c r="BE102" s="57">
        <f t="shared" si="285"/>
        <v>2038.333066666667</v>
      </c>
      <c r="BF102" s="56">
        <f t="shared" si="286"/>
        <v>43.333600000000004</v>
      </c>
      <c r="BG102" s="57">
        <f t="shared" si="287"/>
        <v>2060.0002666666669</v>
      </c>
      <c r="BH102" s="56"/>
      <c r="BI102" s="27"/>
      <c r="BJ102" s="56"/>
      <c r="BK102" s="27"/>
      <c r="BL102" s="19"/>
    </row>
    <row r="103" spans="1:64" s="20" customFormat="1" ht="25" customHeight="1">
      <c r="B103" s="20">
        <f t="shared" si="288"/>
        <v>7</v>
      </c>
      <c r="C103" s="20" t="str">
        <f t="shared" si="289"/>
        <v>KONA [MY26]</v>
      </c>
      <c r="D103" s="33" t="str">
        <f t="shared" si="290"/>
        <v>KONA [MY26] 7</v>
      </c>
      <c r="E103" s="33" t="str">
        <f t="shared" si="291"/>
        <v>KONA [MY26] 7 - 1.0T N Line S 115PS 6MT MY26</v>
      </c>
      <c r="F103" s="33" t="str">
        <f>_xlfn.XLOOKUP(G103,'Wholesale Price List'!B:B,'Wholesale Price List'!C:C)</f>
        <v>HYKN10NS55HPTM  2</v>
      </c>
      <c r="G103" s="33" t="s">
        <v>3188</v>
      </c>
      <c r="H103" s="34" t="str">
        <f>VLOOKUP($G103,'Wholesale Price List'!$B:$Z,4,FALSE)</f>
        <v>1.0T N Line S 115PS 6MT MY26</v>
      </c>
      <c r="I103" s="56">
        <f>VLOOKUP($G103,'Wholesale Price List'!$B:$V,9,FALSE)</f>
        <v>25125</v>
      </c>
      <c r="J103" s="35">
        <v>0.12</v>
      </c>
      <c r="K103" s="137">
        <v>110</v>
      </c>
      <c r="L103" s="56">
        <f t="shared" si="263"/>
        <v>2905</v>
      </c>
      <c r="M103" s="56">
        <f t="shared" si="264"/>
        <v>22220</v>
      </c>
      <c r="N103" s="56">
        <f t="shared" si="265"/>
        <v>4444</v>
      </c>
      <c r="O103" s="65">
        <v>780</v>
      </c>
      <c r="P103" s="56">
        <f>VLOOKUP($G103,'Wholesale Price List'!$B:$W,22,FALSE)</f>
        <v>540</v>
      </c>
      <c r="Q103" s="36">
        <f t="shared" si="266"/>
        <v>27984</v>
      </c>
      <c r="R103" s="37">
        <f t="shared" si="267"/>
        <v>3486</v>
      </c>
      <c r="S103" s="18"/>
      <c r="T103" s="65">
        <v>270.83</v>
      </c>
      <c r="U103" s="56">
        <f t="shared" si="268"/>
        <v>32.499599999999994</v>
      </c>
      <c r="V103" s="56">
        <f t="shared" si="269"/>
        <v>238.3304</v>
      </c>
      <c r="W103" s="56">
        <f t="shared" si="270"/>
        <v>285.99647999999996</v>
      </c>
      <c r="X103" s="36">
        <f t="shared" si="271"/>
        <v>28269.996480000002</v>
      </c>
      <c r="Y103" s="37">
        <f t="shared" si="272"/>
        <v>3656.9995199999998</v>
      </c>
      <c r="Z103" s="18"/>
      <c r="AA103" s="65">
        <v>541.66999999999996</v>
      </c>
      <c r="AB103" s="56">
        <f t="shared" si="273"/>
        <v>65.000399999999999</v>
      </c>
      <c r="AC103" s="56">
        <f t="shared" si="274"/>
        <v>476.66959999999995</v>
      </c>
      <c r="AD103" s="56">
        <f t="shared" si="275"/>
        <v>572.00351999999987</v>
      </c>
      <c r="AE103" s="36">
        <f t="shared" si="276"/>
        <v>28556.003519999998</v>
      </c>
      <c r="AF103" s="37">
        <f t="shared" si="277"/>
        <v>3696.0004799999997</v>
      </c>
      <c r="AG103" s="18"/>
      <c r="AH103" s="56"/>
      <c r="AI103" s="56"/>
      <c r="AJ103" s="56"/>
      <c r="AK103" s="56"/>
      <c r="AL103" s="36"/>
      <c r="AM103" s="58"/>
      <c r="AN103" s="18"/>
      <c r="AO103" s="56"/>
      <c r="AP103" s="56"/>
      <c r="AQ103" s="56"/>
      <c r="AR103" s="56"/>
      <c r="AS103" s="36"/>
      <c r="AT103" s="58"/>
      <c r="AU103" s="18"/>
      <c r="AV103" s="35">
        <v>0.08</v>
      </c>
      <c r="AW103" s="56">
        <f t="shared" si="278"/>
        <v>2010</v>
      </c>
      <c r="AX103" s="35">
        <f t="shared" si="279"/>
        <v>0.12</v>
      </c>
      <c r="AY103" s="56">
        <f t="shared" si="280"/>
        <v>3015</v>
      </c>
      <c r="AZ103" s="35">
        <v>0.12</v>
      </c>
      <c r="BA103" s="56">
        <f t="shared" si="281"/>
        <v>3015</v>
      </c>
      <c r="BB103" s="38">
        <f t="shared" si="282"/>
        <v>0.08</v>
      </c>
      <c r="BC103" s="57">
        <f t="shared" si="283"/>
        <v>2010</v>
      </c>
      <c r="BD103" s="56">
        <f t="shared" si="284"/>
        <v>21.666400000000003</v>
      </c>
      <c r="BE103" s="57">
        <f t="shared" si="285"/>
        <v>2031.6664000000001</v>
      </c>
      <c r="BF103" s="56">
        <f t="shared" si="286"/>
        <v>43.333600000000004</v>
      </c>
      <c r="BG103" s="57">
        <f t="shared" si="287"/>
        <v>2053.3335999999999</v>
      </c>
      <c r="BH103" s="56"/>
      <c r="BI103" s="27"/>
      <c r="BJ103" s="56"/>
      <c r="BK103" s="27"/>
      <c r="BL103" s="19"/>
    </row>
    <row r="104" spans="1:64" s="20" customFormat="1" ht="25" customHeight="1">
      <c r="B104" s="20">
        <f t="shared" si="288"/>
        <v>8</v>
      </c>
      <c r="C104" s="20" t="str">
        <f t="shared" si="289"/>
        <v>KONA [MY26]</v>
      </c>
      <c r="D104" s="33" t="str">
        <f t="shared" si="290"/>
        <v>KONA [MY26] 8</v>
      </c>
      <c r="E104" s="33" t="str">
        <f t="shared" si="291"/>
        <v>KONA [MY26] 8 - 1.6T N Line S 150PS 6MT MY26</v>
      </c>
      <c r="F104" s="33" t="str">
        <f>_xlfn.XLOOKUP(G104,'Wholesale Price List'!B:B,'Wholesale Price List'!C:C)</f>
        <v>HYKN165NS5HPTM  2</v>
      </c>
      <c r="G104" s="33" t="s">
        <v>3191</v>
      </c>
      <c r="H104" s="34" t="str">
        <f>VLOOKUP($G104,'Wholesale Price List'!$B:$Z,4,FALSE)</f>
        <v>1.6T N Line S 150PS 6MT MY26</v>
      </c>
      <c r="I104" s="56">
        <f>VLOOKUP($G104,'Wholesale Price List'!$B:$V,9,FALSE)</f>
        <v>25916.666666666668</v>
      </c>
      <c r="J104" s="35">
        <v>0.12</v>
      </c>
      <c r="K104" s="137">
        <v>110</v>
      </c>
      <c r="L104" s="56">
        <f t="shared" si="263"/>
        <v>3000</v>
      </c>
      <c r="M104" s="56">
        <f t="shared" si="264"/>
        <v>22916.666666666668</v>
      </c>
      <c r="N104" s="56">
        <f t="shared" si="265"/>
        <v>4583.3333333333339</v>
      </c>
      <c r="O104" s="65">
        <v>780</v>
      </c>
      <c r="P104" s="56">
        <f>VLOOKUP($G104,'Wholesale Price List'!$B:$W,22,FALSE)</f>
        <v>1360</v>
      </c>
      <c r="Q104" s="36">
        <f t="shared" si="266"/>
        <v>29640</v>
      </c>
      <c r="R104" s="37">
        <f t="shared" si="267"/>
        <v>3600</v>
      </c>
      <c r="S104" s="18"/>
      <c r="T104" s="65">
        <v>270.83</v>
      </c>
      <c r="U104" s="56">
        <f t="shared" si="268"/>
        <v>32.499599999999994</v>
      </c>
      <c r="V104" s="56">
        <f t="shared" si="269"/>
        <v>238.3304</v>
      </c>
      <c r="W104" s="56">
        <f t="shared" si="270"/>
        <v>285.99647999999996</v>
      </c>
      <c r="X104" s="36">
        <f t="shared" si="271"/>
        <v>29925.996480000002</v>
      </c>
      <c r="Y104" s="37">
        <f t="shared" si="272"/>
        <v>3770.9995199999998</v>
      </c>
      <c r="Z104" s="18"/>
      <c r="AA104" s="65">
        <v>541.66999999999996</v>
      </c>
      <c r="AB104" s="56">
        <f t="shared" si="273"/>
        <v>65.000399999999999</v>
      </c>
      <c r="AC104" s="56">
        <f t="shared" si="274"/>
        <v>476.66959999999995</v>
      </c>
      <c r="AD104" s="56">
        <f t="shared" si="275"/>
        <v>572.00351999999987</v>
      </c>
      <c r="AE104" s="36">
        <f t="shared" si="276"/>
        <v>30212.003519999998</v>
      </c>
      <c r="AF104" s="37">
        <f t="shared" si="277"/>
        <v>3810.0004799999997</v>
      </c>
      <c r="AG104" s="18"/>
      <c r="AH104" s="56"/>
      <c r="AI104" s="56"/>
      <c r="AJ104" s="56"/>
      <c r="AK104" s="56"/>
      <c r="AL104" s="36"/>
      <c r="AM104" s="58"/>
      <c r="AN104" s="18"/>
      <c r="AO104" s="56"/>
      <c r="AP104" s="56"/>
      <c r="AQ104" s="56"/>
      <c r="AR104" s="56"/>
      <c r="AS104" s="36"/>
      <c r="AT104" s="58"/>
      <c r="AU104" s="18"/>
      <c r="AV104" s="35">
        <v>0.08</v>
      </c>
      <c r="AW104" s="56">
        <f t="shared" si="278"/>
        <v>2073.3333333333335</v>
      </c>
      <c r="AX104" s="35">
        <f t="shared" si="279"/>
        <v>0.12</v>
      </c>
      <c r="AY104" s="56">
        <f t="shared" si="280"/>
        <v>3110</v>
      </c>
      <c r="AZ104" s="35">
        <v>0.12</v>
      </c>
      <c r="BA104" s="56">
        <f t="shared" si="281"/>
        <v>3110</v>
      </c>
      <c r="BB104" s="38">
        <f t="shared" si="282"/>
        <v>8.0000000000000016E-2</v>
      </c>
      <c r="BC104" s="57">
        <f t="shared" si="283"/>
        <v>2073.3333333333339</v>
      </c>
      <c r="BD104" s="56">
        <f t="shared" si="284"/>
        <v>21.666400000000003</v>
      </c>
      <c r="BE104" s="57">
        <f t="shared" si="285"/>
        <v>2094.999733333334</v>
      </c>
      <c r="BF104" s="56">
        <f t="shared" si="286"/>
        <v>43.333600000000004</v>
      </c>
      <c r="BG104" s="57">
        <f t="shared" si="287"/>
        <v>2116.6669333333339</v>
      </c>
      <c r="BH104" s="56"/>
      <c r="BI104" s="27"/>
      <c r="BJ104" s="56"/>
      <c r="BK104" s="27"/>
      <c r="BL104" s="19"/>
    </row>
    <row r="105" spans="1:64" s="20" customFormat="1" ht="25" customHeight="1">
      <c r="B105" s="20">
        <f t="shared" si="288"/>
        <v>9</v>
      </c>
      <c r="C105" s="20" t="str">
        <f t="shared" si="289"/>
        <v>KONA [MY26]</v>
      </c>
      <c r="D105" s="33" t="str">
        <f t="shared" si="290"/>
        <v>KONA [MY26] 9</v>
      </c>
      <c r="E105" s="33" t="str">
        <f t="shared" si="291"/>
        <v>KONA [MY26] 9 - 1.6T N Line S 150PS 7DCT MY26</v>
      </c>
      <c r="F105" s="33" t="str">
        <f>_xlfn.XLOOKUP(G105,'Wholesale Price List'!B:B,'Wholesale Price List'!C:C)</f>
        <v>HYKN165NS5HPTA  2</v>
      </c>
      <c r="G105" s="33" t="s">
        <v>3194</v>
      </c>
      <c r="H105" s="34" t="str">
        <f>VLOOKUP($G105,'Wholesale Price List'!$B:$Z,4,FALSE)</f>
        <v>1.6T N Line S 150PS 7DCT MY26</v>
      </c>
      <c r="I105" s="56">
        <f>VLOOKUP($G105,'Wholesale Price List'!$B:$V,9,FALSE)</f>
        <v>27208.333333333336</v>
      </c>
      <c r="J105" s="35">
        <v>0.12</v>
      </c>
      <c r="K105" s="137">
        <v>110</v>
      </c>
      <c r="L105" s="56">
        <f t="shared" si="263"/>
        <v>3155</v>
      </c>
      <c r="M105" s="56">
        <f t="shared" si="264"/>
        <v>24053.333333333336</v>
      </c>
      <c r="N105" s="56">
        <f t="shared" si="265"/>
        <v>4810.666666666667</v>
      </c>
      <c r="O105" s="65">
        <v>780</v>
      </c>
      <c r="P105" s="56">
        <f>VLOOKUP($G105,'Wholesale Price List'!$B:$W,22,FALSE)</f>
        <v>540</v>
      </c>
      <c r="Q105" s="36">
        <f t="shared" si="266"/>
        <v>30184.000000000004</v>
      </c>
      <c r="R105" s="37">
        <f t="shared" si="267"/>
        <v>3786</v>
      </c>
      <c r="S105" s="18"/>
      <c r="T105" s="65">
        <v>270.83</v>
      </c>
      <c r="U105" s="56">
        <f t="shared" si="268"/>
        <v>32.499599999999994</v>
      </c>
      <c r="V105" s="56">
        <f t="shared" si="269"/>
        <v>238.3304</v>
      </c>
      <c r="W105" s="56">
        <f t="shared" si="270"/>
        <v>285.99647999999996</v>
      </c>
      <c r="X105" s="36">
        <f t="shared" si="271"/>
        <v>30469.996480000005</v>
      </c>
      <c r="Y105" s="37">
        <f t="shared" si="272"/>
        <v>3956.9995199999998</v>
      </c>
      <c r="Z105" s="18"/>
      <c r="AA105" s="65">
        <v>541.66999999999996</v>
      </c>
      <c r="AB105" s="56">
        <f t="shared" si="273"/>
        <v>65.000399999999999</v>
      </c>
      <c r="AC105" s="56">
        <f t="shared" si="274"/>
        <v>476.66959999999995</v>
      </c>
      <c r="AD105" s="56">
        <f t="shared" si="275"/>
        <v>572.00351999999987</v>
      </c>
      <c r="AE105" s="36">
        <f t="shared" si="276"/>
        <v>30756.003520000002</v>
      </c>
      <c r="AF105" s="37">
        <f t="shared" si="277"/>
        <v>3996.0004799999997</v>
      </c>
      <c r="AG105" s="18"/>
      <c r="AH105" s="56"/>
      <c r="AI105" s="56"/>
      <c r="AJ105" s="56"/>
      <c r="AK105" s="56"/>
      <c r="AL105" s="36"/>
      <c r="AM105" s="58"/>
      <c r="AN105" s="18"/>
      <c r="AO105" s="56"/>
      <c r="AP105" s="56"/>
      <c r="AQ105" s="56"/>
      <c r="AR105" s="56"/>
      <c r="AS105" s="36"/>
      <c r="AT105" s="58"/>
      <c r="AU105" s="18"/>
      <c r="AV105" s="35">
        <v>0.08</v>
      </c>
      <c r="AW105" s="56">
        <f t="shared" si="278"/>
        <v>2176.666666666667</v>
      </c>
      <c r="AX105" s="35">
        <f t="shared" si="279"/>
        <v>0.12</v>
      </c>
      <c r="AY105" s="56">
        <f t="shared" si="280"/>
        <v>3265</v>
      </c>
      <c r="AZ105" s="35">
        <v>0.12</v>
      </c>
      <c r="BA105" s="56">
        <f t="shared" si="281"/>
        <v>3265</v>
      </c>
      <c r="BB105" s="38">
        <f t="shared" si="282"/>
        <v>0.08</v>
      </c>
      <c r="BC105" s="57">
        <f t="shared" si="283"/>
        <v>2176.666666666667</v>
      </c>
      <c r="BD105" s="56">
        <f t="shared" si="284"/>
        <v>21.666400000000003</v>
      </c>
      <c r="BE105" s="57">
        <f t="shared" si="285"/>
        <v>2198.333066666667</v>
      </c>
      <c r="BF105" s="56">
        <f t="shared" si="286"/>
        <v>43.333600000000004</v>
      </c>
      <c r="BG105" s="57">
        <f t="shared" si="287"/>
        <v>2220.0002666666669</v>
      </c>
      <c r="BH105" s="56"/>
      <c r="BI105" s="27"/>
      <c r="BJ105" s="56"/>
      <c r="BK105" s="27"/>
      <c r="BL105" s="19"/>
    </row>
    <row r="106" spans="1:64" s="20" customFormat="1" ht="25" customHeight="1">
      <c r="B106" s="20">
        <f t="shared" si="288"/>
        <v>10</v>
      </c>
      <c r="C106" s="20" t="str">
        <f t="shared" si="289"/>
        <v>KONA [MY26]</v>
      </c>
      <c r="D106" s="33" t="str">
        <f t="shared" si="290"/>
        <v>KONA [MY26] 10</v>
      </c>
      <c r="E106" s="33" t="str">
        <f t="shared" si="291"/>
        <v>KONA [MY26] 10 - 1.0T Ultimate 115PS 6MT MY26</v>
      </c>
      <c r="F106" s="33" t="str">
        <f>_xlfn.XLOOKUP(G106,'Wholesale Price List'!B:B,'Wholesale Price List'!C:C)</f>
        <v>HYKN10UL55HPTM  2</v>
      </c>
      <c r="G106" s="33" t="s">
        <v>3197</v>
      </c>
      <c r="H106" s="34" t="str">
        <f>VLOOKUP($G106,'Wholesale Price List'!$B:$Z,4,FALSE)</f>
        <v>1.0T Ultimate 115PS 6MT MY26</v>
      </c>
      <c r="I106" s="56">
        <f>VLOOKUP($G106,'Wholesale Price List'!$B:$V,9,FALSE)</f>
        <v>25125</v>
      </c>
      <c r="J106" s="35">
        <v>0.12</v>
      </c>
      <c r="K106" s="137">
        <v>110</v>
      </c>
      <c r="L106" s="56">
        <f t="shared" si="263"/>
        <v>2905</v>
      </c>
      <c r="M106" s="56">
        <f t="shared" si="264"/>
        <v>22220</v>
      </c>
      <c r="N106" s="56">
        <f t="shared" si="265"/>
        <v>4444</v>
      </c>
      <c r="O106" s="65">
        <v>780</v>
      </c>
      <c r="P106" s="56">
        <f>VLOOKUP($G106,'Wholesale Price List'!$B:$W,22,FALSE)</f>
        <v>540</v>
      </c>
      <c r="Q106" s="36">
        <f t="shared" si="266"/>
        <v>27984</v>
      </c>
      <c r="R106" s="37">
        <f t="shared" si="267"/>
        <v>3486</v>
      </c>
      <c r="S106" s="18"/>
      <c r="T106" s="65">
        <v>270.83</v>
      </c>
      <c r="U106" s="56">
        <f t="shared" si="268"/>
        <v>32.499599999999994</v>
      </c>
      <c r="V106" s="56">
        <f t="shared" si="269"/>
        <v>238.3304</v>
      </c>
      <c r="W106" s="56">
        <f t="shared" si="270"/>
        <v>285.99647999999996</v>
      </c>
      <c r="X106" s="36">
        <f t="shared" si="271"/>
        <v>28269.996480000002</v>
      </c>
      <c r="Y106" s="37">
        <f t="shared" si="272"/>
        <v>3656.9995199999998</v>
      </c>
      <c r="Z106" s="18"/>
      <c r="AA106" s="65">
        <v>541.66999999999996</v>
      </c>
      <c r="AB106" s="56">
        <f t="shared" si="273"/>
        <v>65.000399999999999</v>
      </c>
      <c r="AC106" s="56">
        <f t="shared" si="274"/>
        <v>476.66959999999995</v>
      </c>
      <c r="AD106" s="56">
        <f t="shared" si="275"/>
        <v>572.00351999999987</v>
      </c>
      <c r="AE106" s="36">
        <f t="shared" si="276"/>
        <v>28556.003519999998</v>
      </c>
      <c r="AF106" s="37">
        <f t="shared" si="277"/>
        <v>3696.0004799999997</v>
      </c>
      <c r="AG106" s="18"/>
      <c r="AH106" s="56"/>
      <c r="AI106" s="56"/>
      <c r="AJ106" s="56"/>
      <c r="AK106" s="56"/>
      <c r="AL106" s="36"/>
      <c r="AM106" s="58"/>
      <c r="AN106" s="18"/>
      <c r="AO106" s="56"/>
      <c r="AP106" s="56"/>
      <c r="AQ106" s="56"/>
      <c r="AR106" s="56"/>
      <c r="AS106" s="36"/>
      <c r="AT106" s="58"/>
      <c r="AU106" s="18"/>
      <c r="AV106" s="35">
        <v>0.08</v>
      </c>
      <c r="AW106" s="56">
        <f t="shared" si="278"/>
        <v>2010</v>
      </c>
      <c r="AX106" s="35">
        <f t="shared" si="279"/>
        <v>0.12</v>
      </c>
      <c r="AY106" s="56">
        <f t="shared" si="280"/>
        <v>3015</v>
      </c>
      <c r="AZ106" s="35">
        <v>0.12</v>
      </c>
      <c r="BA106" s="56">
        <f t="shared" si="281"/>
        <v>3015</v>
      </c>
      <c r="BB106" s="38">
        <f t="shared" si="282"/>
        <v>0.08</v>
      </c>
      <c r="BC106" s="57">
        <f t="shared" si="283"/>
        <v>2010</v>
      </c>
      <c r="BD106" s="56">
        <f t="shared" si="284"/>
        <v>21.666400000000003</v>
      </c>
      <c r="BE106" s="57">
        <f t="shared" si="285"/>
        <v>2031.6664000000001</v>
      </c>
      <c r="BF106" s="56">
        <f t="shared" si="286"/>
        <v>43.333600000000004</v>
      </c>
      <c r="BG106" s="57">
        <f t="shared" si="287"/>
        <v>2053.3335999999999</v>
      </c>
      <c r="BH106" s="56"/>
      <c r="BI106" s="27"/>
      <c r="BJ106" s="56"/>
      <c r="BK106" s="27"/>
      <c r="BL106" s="19"/>
    </row>
    <row r="107" spans="1:64" s="20" customFormat="1" ht="25" customHeight="1">
      <c r="B107" s="20">
        <f t="shared" si="288"/>
        <v>11</v>
      </c>
      <c r="C107" s="20" t="str">
        <f t="shared" si="289"/>
        <v>KONA [MY26]</v>
      </c>
      <c r="D107" s="33" t="str">
        <f t="shared" si="290"/>
        <v>KONA [MY26] 11</v>
      </c>
      <c r="E107" s="33" t="str">
        <f t="shared" si="291"/>
        <v>KONA [MY26] 11 - 1.6T Ultimate 150PS 6MT MY26</v>
      </c>
      <c r="F107" s="33" t="str">
        <f>_xlfn.XLOOKUP(G107,'Wholesale Price List'!B:B,'Wholesale Price List'!C:C)</f>
        <v>HYKN165UL5HPTM  2</v>
      </c>
      <c r="G107" s="33" t="s">
        <v>3200</v>
      </c>
      <c r="H107" s="34" t="str">
        <f>VLOOKUP($G107,'Wholesale Price List'!$B:$Z,4,FALSE)</f>
        <v>1.6T Ultimate 150PS 6MT MY26</v>
      </c>
      <c r="I107" s="56">
        <f>VLOOKUP($G107,'Wholesale Price List'!$B:$V,9,FALSE)</f>
        <v>25916.666666666668</v>
      </c>
      <c r="J107" s="35">
        <v>0.12</v>
      </c>
      <c r="K107" s="137">
        <v>110</v>
      </c>
      <c r="L107" s="56">
        <f t="shared" si="263"/>
        <v>3000</v>
      </c>
      <c r="M107" s="56">
        <f t="shared" si="264"/>
        <v>22916.666666666668</v>
      </c>
      <c r="N107" s="56">
        <f t="shared" si="265"/>
        <v>4583.3333333333339</v>
      </c>
      <c r="O107" s="65">
        <v>780</v>
      </c>
      <c r="P107" s="56">
        <f>VLOOKUP($G107,'Wholesale Price List'!$B:$W,22,FALSE)</f>
        <v>1360</v>
      </c>
      <c r="Q107" s="36">
        <f t="shared" si="266"/>
        <v>29640</v>
      </c>
      <c r="R107" s="37">
        <f t="shared" si="267"/>
        <v>3600</v>
      </c>
      <c r="S107" s="18"/>
      <c r="T107" s="65">
        <v>270.83</v>
      </c>
      <c r="U107" s="56">
        <f t="shared" si="268"/>
        <v>32.499599999999994</v>
      </c>
      <c r="V107" s="56">
        <f t="shared" si="269"/>
        <v>238.3304</v>
      </c>
      <c r="W107" s="56">
        <f t="shared" si="270"/>
        <v>285.99647999999996</v>
      </c>
      <c r="X107" s="36">
        <f t="shared" si="271"/>
        <v>29925.996480000002</v>
      </c>
      <c r="Y107" s="37">
        <f t="shared" si="272"/>
        <v>3770.9995199999998</v>
      </c>
      <c r="Z107" s="18"/>
      <c r="AA107" s="65">
        <v>541.66999999999996</v>
      </c>
      <c r="AB107" s="56">
        <f t="shared" si="273"/>
        <v>65.000399999999999</v>
      </c>
      <c r="AC107" s="56">
        <f t="shared" si="274"/>
        <v>476.66959999999995</v>
      </c>
      <c r="AD107" s="56">
        <f t="shared" si="275"/>
        <v>572.00351999999987</v>
      </c>
      <c r="AE107" s="36">
        <f t="shared" si="276"/>
        <v>30212.003519999998</v>
      </c>
      <c r="AF107" s="37">
        <f t="shared" si="277"/>
        <v>3810.0004799999997</v>
      </c>
      <c r="AG107" s="18"/>
      <c r="AH107" s="56"/>
      <c r="AI107" s="56"/>
      <c r="AJ107" s="56"/>
      <c r="AK107" s="56"/>
      <c r="AL107" s="36"/>
      <c r="AM107" s="58"/>
      <c r="AN107" s="18"/>
      <c r="AO107" s="56"/>
      <c r="AP107" s="56"/>
      <c r="AQ107" s="56"/>
      <c r="AR107" s="56"/>
      <c r="AS107" s="36"/>
      <c r="AT107" s="58"/>
      <c r="AU107" s="18"/>
      <c r="AV107" s="35">
        <v>0.08</v>
      </c>
      <c r="AW107" s="56">
        <f t="shared" si="278"/>
        <v>2073.3333333333335</v>
      </c>
      <c r="AX107" s="35">
        <f t="shared" si="279"/>
        <v>0.12</v>
      </c>
      <c r="AY107" s="56">
        <f t="shared" si="280"/>
        <v>3110</v>
      </c>
      <c r="AZ107" s="35">
        <v>0.12</v>
      </c>
      <c r="BA107" s="56">
        <f t="shared" si="281"/>
        <v>3110</v>
      </c>
      <c r="BB107" s="38">
        <f t="shared" si="282"/>
        <v>8.0000000000000016E-2</v>
      </c>
      <c r="BC107" s="57">
        <f t="shared" si="283"/>
        <v>2073.3333333333339</v>
      </c>
      <c r="BD107" s="56">
        <f t="shared" si="284"/>
        <v>21.666400000000003</v>
      </c>
      <c r="BE107" s="57">
        <f t="shared" si="285"/>
        <v>2094.999733333334</v>
      </c>
      <c r="BF107" s="56">
        <f t="shared" si="286"/>
        <v>43.333600000000004</v>
      </c>
      <c r="BG107" s="57">
        <f t="shared" si="287"/>
        <v>2116.6669333333339</v>
      </c>
      <c r="BH107" s="56"/>
      <c r="BI107" s="27"/>
      <c r="BJ107" s="56"/>
      <c r="BK107" s="27"/>
      <c r="BL107" s="19"/>
    </row>
    <row r="108" spans="1:64" s="20" customFormat="1" ht="25" customHeight="1">
      <c r="B108" s="20">
        <f t="shared" si="288"/>
        <v>12</v>
      </c>
      <c r="C108" s="20" t="str">
        <f t="shared" si="289"/>
        <v>KONA [MY26]</v>
      </c>
      <c r="D108" s="33" t="str">
        <f t="shared" si="290"/>
        <v>KONA [MY26] 12</v>
      </c>
      <c r="E108" s="33" t="str">
        <f t="shared" si="291"/>
        <v>KONA [MY26] 12 - 1.6T Ultimate 150PS 7DCT MY26</v>
      </c>
      <c r="F108" s="33" t="str">
        <f>_xlfn.XLOOKUP(G108,'Wholesale Price List'!B:B,'Wholesale Price List'!C:C)</f>
        <v>HYKN165UL5HPTA  2</v>
      </c>
      <c r="G108" s="33" t="s">
        <v>3203</v>
      </c>
      <c r="H108" s="34" t="str">
        <f>VLOOKUP($G108,'Wholesale Price List'!$B:$Z,4,FALSE)</f>
        <v>1.6T Ultimate 150PS 7DCT MY26</v>
      </c>
      <c r="I108" s="56">
        <f>VLOOKUP($G108,'Wholesale Price List'!$B:$V,9,FALSE)</f>
        <v>27208.333333333336</v>
      </c>
      <c r="J108" s="35">
        <v>0.12</v>
      </c>
      <c r="K108" s="137">
        <v>110</v>
      </c>
      <c r="L108" s="56">
        <f t="shared" si="263"/>
        <v>3155</v>
      </c>
      <c r="M108" s="56">
        <f t="shared" si="264"/>
        <v>24053.333333333336</v>
      </c>
      <c r="N108" s="56">
        <f t="shared" si="265"/>
        <v>4810.666666666667</v>
      </c>
      <c r="O108" s="65">
        <v>780</v>
      </c>
      <c r="P108" s="56">
        <f>VLOOKUP($G108,'Wholesale Price List'!$B:$W,22,FALSE)</f>
        <v>540</v>
      </c>
      <c r="Q108" s="36">
        <f t="shared" si="266"/>
        <v>30184.000000000004</v>
      </c>
      <c r="R108" s="37">
        <f t="shared" si="267"/>
        <v>3786</v>
      </c>
      <c r="S108" s="18"/>
      <c r="T108" s="65">
        <v>270.83</v>
      </c>
      <c r="U108" s="56">
        <f t="shared" si="268"/>
        <v>32.499599999999994</v>
      </c>
      <c r="V108" s="56">
        <f t="shared" si="269"/>
        <v>238.3304</v>
      </c>
      <c r="W108" s="56">
        <f t="shared" si="270"/>
        <v>285.99647999999996</v>
      </c>
      <c r="X108" s="36">
        <f t="shared" si="271"/>
        <v>30469.996480000005</v>
      </c>
      <c r="Y108" s="37">
        <f t="shared" si="272"/>
        <v>3956.9995199999998</v>
      </c>
      <c r="Z108" s="18"/>
      <c r="AA108" s="65">
        <v>541.66999999999996</v>
      </c>
      <c r="AB108" s="56">
        <f t="shared" si="273"/>
        <v>65.000399999999999</v>
      </c>
      <c r="AC108" s="56">
        <f t="shared" si="274"/>
        <v>476.66959999999995</v>
      </c>
      <c r="AD108" s="56">
        <f t="shared" si="275"/>
        <v>572.00351999999987</v>
      </c>
      <c r="AE108" s="36">
        <f t="shared" si="276"/>
        <v>30756.003520000002</v>
      </c>
      <c r="AF108" s="37">
        <f t="shared" si="277"/>
        <v>3996.0004799999997</v>
      </c>
      <c r="AG108" s="18"/>
      <c r="AH108" s="56"/>
      <c r="AI108" s="56"/>
      <c r="AJ108" s="56"/>
      <c r="AK108" s="56"/>
      <c r="AL108" s="36"/>
      <c r="AM108" s="58"/>
      <c r="AN108" s="18"/>
      <c r="AO108" s="56"/>
      <c r="AP108" s="56"/>
      <c r="AQ108" s="56"/>
      <c r="AR108" s="56"/>
      <c r="AS108" s="36"/>
      <c r="AT108" s="58"/>
      <c r="AU108" s="18"/>
      <c r="AV108" s="35">
        <v>0.08</v>
      </c>
      <c r="AW108" s="56">
        <f t="shared" si="278"/>
        <v>2176.666666666667</v>
      </c>
      <c r="AX108" s="35">
        <f t="shared" si="279"/>
        <v>0.12</v>
      </c>
      <c r="AY108" s="56">
        <f t="shared" si="280"/>
        <v>3265</v>
      </c>
      <c r="AZ108" s="35">
        <v>0.12</v>
      </c>
      <c r="BA108" s="56">
        <f t="shared" si="281"/>
        <v>3265</v>
      </c>
      <c r="BB108" s="38">
        <f t="shared" si="282"/>
        <v>0.08</v>
      </c>
      <c r="BC108" s="57">
        <f t="shared" si="283"/>
        <v>2176.666666666667</v>
      </c>
      <c r="BD108" s="56">
        <f t="shared" si="284"/>
        <v>21.666400000000003</v>
      </c>
      <c r="BE108" s="57">
        <f t="shared" si="285"/>
        <v>2198.333066666667</v>
      </c>
      <c r="BF108" s="56">
        <f t="shared" si="286"/>
        <v>43.333600000000004</v>
      </c>
      <c r="BG108" s="57">
        <f t="shared" si="287"/>
        <v>2220.0002666666669</v>
      </c>
      <c r="BH108" s="56"/>
      <c r="BI108" s="66"/>
      <c r="BJ108" s="56"/>
      <c r="BK108" s="66"/>
      <c r="BL108" s="19"/>
    </row>
    <row r="109" spans="1:64" s="20" customFormat="1" ht="25" customHeight="1">
      <c r="A109" s="20" t="e">
        <f>_xlfn.XLOOKUP(G109,'[1]Hyundai Comms PL 0725'!$A:$A,'[1]Hyundai Comms PL 0725'!$B:$B)</f>
        <v>#N/A</v>
      </c>
      <c r="D109" s="172" t="s">
        <v>3235</v>
      </c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7"/>
      <c r="BJ109" s="107"/>
      <c r="BK109" s="94"/>
      <c r="BL109" s="19"/>
    </row>
    <row r="110" spans="1:64" s="20" customFormat="1" ht="25" customHeight="1">
      <c r="A110" s="20" t="str">
        <f>_xlfn.XLOOKUP(G110,'[1]Hyundai Comms PL 0725'!$A:$A,'[1]Hyundai Comms PL 0725'!$B:$B)</f>
        <v>HYKN16HA65HHIA  2</v>
      </c>
      <c r="B110" s="20">
        <f t="shared" ref="B110:B118" si="292">IF(BJ109="Title",1,IF(BJ110="Title","",B109+1))</f>
        <v>1</v>
      </c>
      <c r="C110" s="20" t="str">
        <f t="shared" ref="C110" si="293">IF(B110=1,D109,IF(B110="","",C109))</f>
        <v>KONA Hybrid [MY25]</v>
      </c>
      <c r="D110" s="33" t="str">
        <f t="shared" ref="D110" si="294">C110&amp;" "&amp;B110</f>
        <v>KONA Hybrid [MY25] 1</v>
      </c>
      <c r="E110" s="33" t="str">
        <f t="shared" ref="E110" si="295">D110&amp;" - "&amp;H110</f>
        <v>KONA Hybrid [MY25] 1 - 1.6 Hybrid 129PS Advance 6DCT MY25</v>
      </c>
      <c r="F110" s="33" t="str">
        <f>_xlfn.XLOOKUP(G110,'Wholesale Price List'!B:B,'Wholesale Price List'!C:C)</f>
        <v>HYKN16HA65HHIA  2</v>
      </c>
      <c r="G110" s="33" t="s">
        <v>134</v>
      </c>
      <c r="H110" s="34" t="str">
        <f>VLOOKUP($G110,'Wholesale Price List'!$B:$Z,4,FALSE)</f>
        <v>1.6 Hybrid 129PS Advance 6DCT MY25</v>
      </c>
      <c r="I110" s="56">
        <f>VLOOKUP($G110,'Wholesale Price List'!$B:$V,9,FALSE)</f>
        <v>25141.666666666668</v>
      </c>
      <c r="J110" s="35">
        <v>0.13</v>
      </c>
      <c r="K110" s="137">
        <v>110</v>
      </c>
      <c r="L110" s="56">
        <f t="shared" si="244"/>
        <v>3158.416666666667</v>
      </c>
      <c r="M110" s="56">
        <f t="shared" ref="M110:M118" si="296">I110-L110</f>
        <v>21983.25</v>
      </c>
      <c r="N110" s="56">
        <f t="shared" ref="N110:N118" si="297">M110*20%</f>
        <v>4396.6500000000005</v>
      </c>
      <c r="O110" s="65">
        <v>780</v>
      </c>
      <c r="P110" s="56">
        <f>VLOOKUP($G110,'Wholesale Price List'!$B:$W,22,FALSE)</f>
        <v>390</v>
      </c>
      <c r="Q110" s="36">
        <f t="shared" ref="Q110:Q118" si="298">SUM(M110:P110)</f>
        <v>27549.9</v>
      </c>
      <c r="R110" s="37">
        <f t="shared" si="245"/>
        <v>3790.1000000000004</v>
      </c>
      <c r="S110" s="18"/>
      <c r="T110" s="65">
        <v>270.83</v>
      </c>
      <c r="U110" s="56">
        <f t="shared" ref="U110:U118" si="299">T110*J110</f>
        <v>35.207900000000002</v>
      </c>
      <c r="V110" s="56">
        <f t="shared" ref="V110:V118" si="300">T110-U110</f>
        <v>235.62209999999999</v>
      </c>
      <c r="W110" s="56">
        <f t="shared" ref="W110:W118" si="301">V110*1.2</f>
        <v>282.74651999999998</v>
      </c>
      <c r="X110" s="36">
        <f t="shared" ref="X110:X118" si="302">Q110+((T110-U110)*1.2)</f>
        <v>27832.646520000002</v>
      </c>
      <c r="Y110" s="37">
        <f t="shared" ref="Y110:Y118" si="303">((J110*I110)+(J110*T110))*1.2</f>
        <v>3964.3494799999999</v>
      </c>
      <c r="Z110" s="18"/>
      <c r="AA110" s="65">
        <v>541.66999999999996</v>
      </c>
      <c r="AB110" s="56">
        <f t="shared" ref="AB110:AB118" si="304">AA110*J110</f>
        <v>70.417099999999991</v>
      </c>
      <c r="AC110" s="56">
        <f t="shared" ref="AC110:AC118" si="305">AA110-AB110</f>
        <v>471.25289999999995</v>
      </c>
      <c r="AD110" s="56">
        <f t="shared" ref="AD110:AD118" si="306">AC110*1.2</f>
        <v>565.50347999999997</v>
      </c>
      <c r="AE110" s="36">
        <f t="shared" ref="AE110:AE118" si="307">Q110+AD110</f>
        <v>28115.403480000001</v>
      </c>
      <c r="AF110" s="37">
        <f t="shared" ref="AF110:AF118" si="308">((J110*I110)+(J110*AA110))*1.2</f>
        <v>4006.6005200000004</v>
      </c>
      <c r="AG110" s="18"/>
      <c r="AH110" s="56"/>
      <c r="AI110" s="56"/>
      <c r="AJ110" s="56"/>
      <c r="AK110" s="56"/>
      <c r="AL110" s="36"/>
      <c r="AM110" s="58"/>
      <c r="AN110" s="18"/>
      <c r="AO110" s="56"/>
      <c r="AP110" s="56"/>
      <c r="AQ110" s="56"/>
      <c r="AR110" s="56"/>
      <c r="AS110" s="36"/>
      <c r="AT110" s="58"/>
      <c r="AU110" s="18"/>
      <c r="AV110" s="35">
        <v>0.08</v>
      </c>
      <c r="AW110" s="56">
        <f t="shared" ref="AW110:AW118" si="309">AV110*I110</f>
        <v>2011.3333333333335</v>
      </c>
      <c r="AX110" s="35">
        <f t="shared" ref="AX110:AX118" si="310">J110</f>
        <v>0.13</v>
      </c>
      <c r="AY110" s="56">
        <f t="shared" ref="AY110:AY118" si="311">I110*J110</f>
        <v>3268.416666666667</v>
      </c>
      <c r="AZ110" s="35">
        <v>0.12</v>
      </c>
      <c r="BA110" s="56">
        <f t="shared" ref="BA110:BA118" si="312">AZ110*I110</f>
        <v>3017</v>
      </c>
      <c r="BB110" s="38">
        <f t="shared" ref="BB110:BB118" si="313">BC110/I110</f>
        <v>0.09</v>
      </c>
      <c r="BC110" s="57">
        <f t="shared" ref="BC110:BC118" si="314">(AY110+AW110)-BA110</f>
        <v>2262.75</v>
      </c>
      <c r="BD110" s="56">
        <f t="shared" ref="BD110:BD118" si="315">((AX110+AV110)-AZ110)*T110</f>
        <v>24.374700000000004</v>
      </c>
      <c r="BE110" s="57">
        <f t="shared" ref="BE110:BE118" si="316">BC110+BD110</f>
        <v>2287.1246999999998</v>
      </c>
      <c r="BF110" s="56">
        <f t="shared" ref="BF110:BF118" si="317">((AX110+AV110)-AZ110)*AA110</f>
        <v>48.75030000000001</v>
      </c>
      <c r="BG110" s="57">
        <f t="shared" ref="BG110:BG118" si="318">BC110+BF110</f>
        <v>2311.5003000000002</v>
      </c>
      <c r="BH110" s="56"/>
      <c r="BI110" s="66"/>
      <c r="BJ110" s="56"/>
      <c r="BK110" s="66"/>
      <c r="BL110" s="19"/>
    </row>
    <row r="111" spans="1:64" s="20" customFormat="1" ht="25" customHeight="1">
      <c r="A111" s="20" t="str">
        <f>_xlfn.XLOOKUP(G111,'[1]Hyundai Comms PL 0725'!$A:$A,'[1]Hyundai Comms PL 0725'!$B:$B)</f>
        <v>HYKN16HN65HHIA  2</v>
      </c>
      <c r="B111" s="20">
        <f t="shared" si="292"/>
        <v>2</v>
      </c>
      <c r="C111" s="20" t="str">
        <f t="shared" ref="C111:C118" si="319">IF(B111=1,D110,IF(B111="","",C110))</f>
        <v>KONA Hybrid [MY25]</v>
      </c>
      <c r="D111" s="33" t="str">
        <f t="shared" ref="D111:D118" si="320">C111&amp;" "&amp;B111</f>
        <v>KONA Hybrid [MY25] 2</v>
      </c>
      <c r="E111" s="33" t="str">
        <f t="shared" ref="E111:E118" si="321">D111&amp;" - "&amp;H111</f>
        <v>KONA Hybrid [MY25] 2 - 1.6 Hybrid 129PS N Line 6DCT MY25</v>
      </c>
      <c r="F111" s="33" t="str">
        <f>_xlfn.XLOOKUP(G111,'Wholesale Price List'!B:B,'Wholesale Price List'!C:C)</f>
        <v>HYKN16HN65HHIA  2</v>
      </c>
      <c r="G111" s="33" t="s">
        <v>135</v>
      </c>
      <c r="H111" s="34" t="str">
        <f>VLOOKUP($G111,'Wholesale Price List'!$B:$Z,4,FALSE)</f>
        <v>1.6 Hybrid 129PS N Line 6DCT MY25</v>
      </c>
      <c r="I111" s="56">
        <f>VLOOKUP($G111,'Wholesale Price List'!$B:$V,9,FALSE)</f>
        <v>26641.666666666668</v>
      </c>
      <c r="J111" s="35">
        <v>0.13</v>
      </c>
      <c r="K111" s="137">
        <v>110</v>
      </c>
      <c r="L111" s="56">
        <f t="shared" si="244"/>
        <v>3353.416666666667</v>
      </c>
      <c r="M111" s="56">
        <f t="shared" si="296"/>
        <v>23288.25</v>
      </c>
      <c r="N111" s="56">
        <f t="shared" si="297"/>
        <v>4657.6500000000005</v>
      </c>
      <c r="O111" s="65">
        <v>780</v>
      </c>
      <c r="P111" s="56">
        <f>VLOOKUP($G111,'Wholesale Price List'!$B:$W,22,FALSE)</f>
        <v>390</v>
      </c>
      <c r="Q111" s="36">
        <f t="shared" si="298"/>
        <v>29115.9</v>
      </c>
      <c r="R111" s="37">
        <f t="shared" si="245"/>
        <v>4024.1000000000004</v>
      </c>
      <c r="S111" s="18"/>
      <c r="T111" s="65">
        <v>270.83</v>
      </c>
      <c r="U111" s="56">
        <f t="shared" si="299"/>
        <v>35.207900000000002</v>
      </c>
      <c r="V111" s="56">
        <f t="shared" si="300"/>
        <v>235.62209999999999</v>
      </c>
      <c r="W111" s="56">
        <f t="shared" si="301"/>
        <v>282.74651999999998</v>
      </c>
      <c r="X111" s="36">
        <f t="shared" si="302"/>
        <v>29398.646520000002</v>
      </c>
      <c r="Y111" s="37">
        <f t="shared" si="303"/>
        <v>4198.3494799999999</v>
      </c>
      <c r="Z111" s="18"/>
      <c r="AA111" s="65">
        <v>541.66999999999996</v>
      </c>
      <c r="AB111" s="56">
        <f t="shared" si="304"/>
        <v>70.417099999999991</v>
      </c>
      <c r="AC111" s="56">
        <f t="shared" si="305"/>
        <v>471.25289999999995</v>
      </c>
      <c r="AD111" s="56">
        <f t="shared" si="306"/>
        <v>565.50347999999997</v>
      </c>
      <c r="AE111" s="36">
        <f t="shared" si="307"/>
        <v>29681.403480000001</v>
      </c>
      <c r="AF111" s="37">
        <f t="shared" si="308"/>
        <v>4240.60052</v>
      </c>
      <c r="AG111" s="18"/>
      <c r="AH111" s="56"/>
      <c r="AI111" s="56"/>
      <c r="AJ111" s="56"/>
      <c r="AK111" s="56"/>
      <c r="AL111" s="36"/>
      <c r="AM111" s="58"/>
      <c r="AN111" s="18"/>
      <c r="AO111" s="56"/>
      <c r="AP111" s="56"/>
      <c r="AQ111" s="56"/>
      <c r="AR111" s="56"/>
      <c r="AS111" s="36"/>
      <c r="AT111" s="58"/>
      <c r="AU111" s="18"/>
      <c r="AV111" s="35">
        <v>0.08</v>
      </c>
      <c r="AW111" s="56">
        <f t="shared" si="309"/>
        <v>2131.3333333333335</v>
      </c>
      <c r="AX111" s="35">
        <f t="shared" si="310"/>
        <v>0.13</v>
      </c>
      <c r="AY111" s="56">
        <f t="shared" si="311"/>
        <v>3463.416666666667</v>
      </c>
      <c r="AZ111" s="35">
        <v>0.12</v>
      </c>
      <c r="BA111" s="56">
        <f t="shared" si="312"/>
        <v>3197</v>
      </c>
      <c r="BB111" s="38">
        <f t="shared" si="313"/>
        <v>0.09</v>
      </c>
      <c r="BC111" s="57">
        <f t="shared" si="314"/>
        <v>2397.75</v>
      </c>
      <c r="BD111" s="56">
        <f t="shared" si="315"/>
        <v>24.374700000000004</v>
      </c>
      <c r="BE111" s="57">
        <f t="shared" si="316"/>
        <v>2422.1246999999998</v>
      </c>
      <c r="BF111" s="56">
        <f t="shared" si="317"/>
        <v>48.75030000000001</v>
      </c>
      <c r="BG111" s="57">
        <f t="shared" si="318"/>
        <v>2446.5003000000002</v>
      </c>
      <c r="BH111" s="56"/>
      <c r="BI111" s="66"/>
      <c r="BJ111" s="56"/>
      <c r="BK111" s="66"/>
      <c r="BL111" s="19"/>
    </row>
    <row r="112" spans="1:64" s="20" customFormat="1" ht="25" customHeight="1">
      <c r="A112" s="20" t="str">
        <f>_xlfn.XLOOKUP(G112,'[1]Hyundai Comms PL 0725'!$A:$A,'[1]Hyundai Comms PL 0725'!$B:$B)</f>
        <v>HYKN16HN65HHIA  2</v>
      </c>
      <c r="B112" s="20">
        <f t="shared" si="292"/>
        <v>3</v>
      </c>
      <c r="C112" s="20" t="str">
        <f t="shared" si="319"/>
        <v>KONA Hybrid [MY25]</v>
      </c>
      <c r="D112" s="33" t="str">
        <f t="shared" si="320"/>
        <v>KONA Hybrid [MY25] 3</v>
      </c>
      <c r="E112" s="33" t="str">
        <f t="shared" si="321"/>
        <v>KONA Hybrid [MY25] 3 - 1.6 Hybrid 129PS N Line 6DCT +2TR MY25</v>
      </c>
      <c r="F112" s="33" t="str">
        <f>_xlfn.XLOOKUP(G112,'Wholesale Price List'!B:B,'Wholesale Price List'!C:C)</f>
        <v>HYKN16HN65HHIA  2</v>
      </c>
      <c r="G112" s="33" t="s">
        <v>136</v>
      </c>
      <c r="H112" s="34" t="str">
        <f>VLOOKUP($G112,'Wholesale Price List'!$B:$Z,4,FALSE)</f>
        <v>1.6 Hybrid 129PS N Line 6DCT +2TR MY25</v>
      </c>
      <c r="I112" s="56">
        <f>VLOOKUP($G112,'Wholesale Price List'!$B:$V,9,FALSE)</f>
        <v>27058.333333333336</v>
      </c>
      <c r="J112" s="35">
        <v>0.13</v>
      </c>
      <c r="K112" s="137">
        <v>110</v>
      </c>
      <c r="L112" s="56">
        <f t="shared" si="244"/>
        <v>3407.5833333333339</v>
      </c>
      <c r="M112" s="56">
        <f t="shared" si="296"/>
        <v>23650.75</v>
      </c>
      <c r="N112" s="56">
        <f t="shared" si="297"/>
        <v>4730.1500000000005</v>
      </c>
      <c r="O112" s="65">
        <v>780</v>
      </c>
      <c r="P112" s="56">
        <f>VLOOKUP($G112,'Wholesale Price List'!$B:$W,22,FALSE)</f>
        <v>390</v>
      </c>
      <c r="Q112" s="36">
        <f t="shared" si="298"/>
        <v>29550.9</v>
      </c>
      <c r="R112" s="37">
        <f t="shared" si="245"/>
        <v>4089.1000000000004</v>
      </c>
      <c r="S112" s="18"/>
      <c r="T112" s="65">
        <v>270.83</v>
      </c>
      <c r="U112" s="56">
        <f t="shared" si="299"/>
        <v>35.207900000000002</v>
      </c>
      <c r="V112" s="56">
        <f t="shared" si="300"/>
        <v>235.62209999999999</v>
      </c>
      <c r="W112" s="56">
        <f t="shared" si="301"/>
        <v>282.74651999999998</v>
      </c>
      <c r="X112" s="36">
        <f t="shared" si="302"/>
        <v>29833.646520000002</v>
      </c>
      <c r="Y112" s="37">
        <f t="shared" si="303"/>
        <v>4263.3494800000008</v>
      </c>
      <c r="Z112" s="18"/>
      <c r="AA112" s="65">
        <v>541.66999999999996</v>
      </c>
      <c r="AB112" s="56">
        <f t="shared" si="304"/>
        <v>70.417099999999991</v>
      </c>
      <c r="AC112" s="56">
        <f t="shared" si="305"/>
        <v>471.25289999999995</v>
      </c>
      <c r="AD112" s="56">
        <f t="shared" si="306"/>
        <v>565.50347999999997</v>
      </c>
      <c r="AE112" s="36">
        <f t="shared" si="307"/>
        <v>30116.403480000001</v>
      </c>
      <c r="AF112" s="37">
        <f t="shared" si="308"/>
        <v>4305.6005200000009</v>
      </c>
      <c r="AG112" s="18"/>
      <c r="AH112" s="56"/>
      <c r="AI112" s="56"/>
      <c r="AJ112" s="56"/>
      <c r="AK112" s="56"/>
      <c r="AL112" s="36"/>
      <c r="AM112" s="58"/>
      <c r="AN112" s="18"/>
      <c r="AO112" s="56"/>
      <c r="AP112" s="56"/>
      <c r="AQ112" s="56"/>
      <c r="AR112" s="56"/>
      <c r="AS112" s="36"/>
      <c r="AT112" s="58"/>
      <c r="AU112" s="18"/>
      <c r="AV112" s="35">
        <v>0.08</v>
      </c>
      <c r="AW112" s="56">
        <f t="shared" si="309"/>
        <v>2164.666666666667</v>
      </c>
      <c r="AX112" s="35">
        <f t="shared" si="310"/>
        <v>0.13</v>
      </c>
      <c r="AY112" s="56">
        <f t="shared" si="311"/>
        <v>3517.5833333333339</v>
      </c>
      <c r="AZ112" s="35">
        <v>0.12</v>
      </c>
      <c r="BA112" s="56">
        <f t="shared" si="312"/>
        <v>3247</v>
      </c>
      <c r="BB112" s="38">
        <f t="shared" si="313"/>
        <v>9.0000000000000024E-2</v>
      </c>
      <c r="BC112" s="57">
        <f t="shared" si="314"/>
        <v>2435.2500000000009</v>
      </c>
      <c r="BD112" s="56">
        <f t="shared" si="315"/>
        <v>24.374700000000004</v>
      </c>
      <c r="BE112" s="57">
        <f t="shared" si="316"/>
        <v>2459.6247000000008</v>
      </c>
      <c r="BF112" s="56">
        <f t="shared" si="317"/>
        <v>48.75030000000001</v>
      </c>
      <c r="BG112" s="57">
        <f t="shared" si="318"/>
        <v>2484.0003000000011</v>
      </c>
      <c r="BH112" s="56"/>
      <c r="BI112" s="27"/>
      <c r="BJ112" s="56"/>
      <c r="BK112" s="27"/>
      <c r="BL112" s="19"/>
    </row>
    <row r="113" spans="1:64" s="20" customFormat="1" ht="25" customHeight="1">
      <c r="A113" s="20" t="str">
        <f>_xlfn.XLOOKUP(G113,'[1]Hyundai Comms PL 0725'!$A:$A,'[1]Hyundai Comms PL 0725'!$B:$B)</f>
        <v>HYKN16HNS5HHIA  2</v>
      </c>
      <c r="B113" s="20">
        <f t="shared" si="292"/>
        <v>4</v>
      </c>
      <c r="C113" s="20" t="str">
        <f t="shared" si="319"/>
        <v>KONA Hybrid [MY25]</v>
      </c>
      <c r="D113" s="33" t="str">
        <f t="shared" si="320"/>
        <v>KONA Hybrid [MY25] 4</v>
      </c>
      <c r="E113" s="33" t="str">
        <f t="shared" si="321"/>
        <v>KONA Hybrid [MY25] 4 - 1.6 Hybrid 129PS N Line S 6DCT MY25</v>
      </c>
      <c r="F113" s="33" t="str">
        <f>_xlfn.XLOOKUP(G113,'Wholesale Price List'!B:B,'Wholesale Price List'!C:C)</f>
        <v>HYKN16HNS5HHIA  2</v>
      </c>
      <c r="G113" s="33" t="s">
        <v>137</v>
      </c>
      <c r="H113" s="34" t="str">
        <f>VLOOKUP($G113,'Wholesale Price List'!$B:$Z,4,FALSE)</f>
        <v>1.6 Hybrid 129PS N Line S 6DCT MY25</v>
      </c>
      <c r="I113" s="56">
        <f>VLOOKUP($G113,'Wholesale Price List'!$B:$V,9,FALSE)</f>
        <v>28641.666666666668</v>
      </c>
      <c r="J113" s="35">
        <v>0.13</v>
      </c>
      <c r="K113" s="137">
        <v>110</v>
      </c>
      <c r="L113" s="56">
        <f t="shared" si="244"/>
        <v>3613.416666666667</v>
      </c>
      <c r="M113" s="56">
        <f t="shared" si="296"/>
        <v>25028.25</v>
      </c>
      <c r="N113" s="56">
        <f t="shared" si="297"/>
        <v>5005.6500000000005</v>
      </c>
      <c r="O113" s="65">
        <v>780</v>
      </c>
      <c r="P113" s="56">
        <f>VLOOKUP($G113,'Wholesale Price List'!$B:$W,22,FALSE)</f>
        <v>390</v>
      </c>
      <c r="Q113" s="36">
        <f t="shared" si="298"/>
        <v>31203.9</v>
      </c>
      <c r="R113" s="37">
        <f t="shared" si="245"/>
        <v>4336.1000000000004</v>
      </c>
      <c r="S113" s="18"/>
      <c r="T113" s="65">
        <v>270.83</v>
      </c>
      <c r="U113" s="56">
        <f t="shared" si="299"/>
        <v>35.207900000000002</v>
      </c>
      <c r="V113" s="56">
        <f t="shared" si="300"/>
        <v>235.62209999999999</v>
      </c>
      <c r="W113" s="56">
        <f t="shared" si="301"/>
        <v>282.74651999999998</v>
      </c>
      <c r="X113" s="36">
        <f t="shared" si="302"/>
        <v>31486.646520000002</v>
      </c>
      <c r="Y113" s="37">
        <f t="shared" si="303"/>
        <v>4510.3494799999999</v>
      </c>
      <c r="Z113" s="18"/>
      <c r="AA113" s="65">
        <v>541.66999999999996</v>
      </c>
      <c r="AB113" s="56">
        <f t="shared" si="304"/>
        <v>70.417099999999991</v>
      </c>
      <c r="AC113" s="56">
        <f t="shared" si="305"/>
        <v>471.25289999999995</v>
      </c>
      <c r="AD113" s="56">
        <f t="shared" si="306"/>
        <v>565.50347999999997</v>
      </c>
      <c r="AE113" s="36">
        <f t="shared" si="307"/>
        <v>31769.403480000001</v>
      </c>
      <c r="AF113" s="37">
        <f t="shared" si="308"/>
        <v>4552.60052</v>
      </c>
      <c r="AG113" s="18"/>
      <c r="AH113" s="56"/>
      <c r="AI113" s="56"/>
      <c r="AJ113" s="56"/>
      <c r="AK113" s="56"/>
      <c r="AL113" s="36"/>
      <c r="AM113" s="58"/>
      <c r="AN113" s="18"/>
      <c r="AO113" s="56"/>
      <c r="AP113" s="56"/>
      <c r="AQ113" s="56"/>
      <c r="AR113" s="56"/>
      <c r="AS113" s="36"/>
      <c r="AT113" s="58"/>
      <c r="AU113" s="18"/>
      <c r="AV113" s="35">
        <v>0.08</v>
      </c>
      <c r="AW113" s="56">
        <f t="shared" si="309"/>
        <v>2291.3333333333335</v>
      </c>
      <c r="AX113" s="35">
        <f t="shared" si="310"/>
        <v>0.13</v>
      </c>
      <c r="AY113" s="56">
        <f t="shared" si="311"/>
        <v>3723.416666666667</v>
      </c>
      <c r="AZ113" s="35">
        <v>0.12</v>
      </c>
      <c r="BA113" s="56">
        <f t="shared" si="312"/>
        <v>3437</v>
      </c>
      <c r="BB113" s="38">
        <f t="shared" si="313"/>
        <v>0.09</v>
      </c>
      <c r="BC113" s="57">
        <f t="shared" si="314"/>
        <v>2577.75</v>
      </c>
      <c r="BD113" s="56">
        <f t="shared" si="315"/>
        <v>24.374700000000004</v>
      </c>
      <c r="BE113" s="57">
        <f t="shared" si="316"/>
        <v>2602.1246999999998</v>
      </c>
      <c r="BF113" s="56">
        <f t="shared" si="317"/>
        <v>48.75030000000001</v>
      </c>
      <c r="BG113" s="57">
        <f t="shared" si="318"/>
        <v>2626.5003000000002</v>
      </c>
      <c r="BH113" s="56"/>
      <c r="BI113" s="27"/>
      <c r="BJ113" s="56"/>
      <c r="BK113" s="27"/>
      <c r="BL113" s="19"/>
    </row>
    <row r="114" spans="1:64" s="20" customFormat="1" ht="25" customHeight="1">
      <c r="A114" s="20" t="str">
        <f>_xlfn.XLOOKUP(G114,'[1]Hyundai Comms PL 0725'!$A:$A,'[1]Hyundai Comms PL 0725'!$B:$B)</f>
        <v>HYKN16HNS5HHIA  2</v>
      </c>
      <c r="B114" s="20">
        <f t="shared" si="292"/>
        <v>5</v>
      </c>
      <c r="C114" s="20" t="str">
        <f t="shared" si="319"/>
        <v>KONA Hybrid [MY25]</v>
      </c>
      <c r="D114" s="33" t="str">
        <f t="shared" si="320"/>
        <v>KONA Hybrid [MY25] 5</v>
      </c>
      <c r="E114" s="33" t="str">
        <f t="shared" si="321"/>
        <v>KONA Hybrid [MY25] 5 - 1.6 Hybrid 129PS N Line S 6DCT +2TR MY25</v>
      </c>
      <c r="F114" s="33" t="str">
        <f>_xlfn.XLOOKUP(G114,'Wholesale Price List'!B:B,'Wholesale Price List'!C:C)</f>
        <v>HYKN16HNS5HHIA  2</v>
      </c>
      <c r="G114" s="33" t="s">
        <v>138</v>
      </c>
      <c r="H114" s="34" t="str">
        <f>VLOOKUP($G114,'Wholesale Price List'!$B:$Z,4,FALSE)</f>
        <v>1.6 Hybrid 129PS N Line S 6DCT +2TR MY25</v>
      </c>
      <c r="I114" s="56">
        <f>VLOOKUP($G114,'Wholesale Price List'!$B:$V,9,FALSE)</f>
        <v>29058.333333333336</v>
      </c>
      <c r="J114" s="35">
        <v>0.13</v>
      </c>
      <c r="K114" s="137">
        <v>110</v>
      </c>
      <c r="L114" s="56">
        <f t="shared" si="244"/>
        <v>3667.5833333333339</v>
      </c>
      <c r="M114" s="56">
        <f t="shared" si="296"/>
        <v>25390.75</v>
      </c>
      <c r="N114" s="56">
        <f t="shared" si="297"/>
        <v>5078.1500000000005</v>
      </c>
      <c r="O114" s="65">
        <v>780</v>
      </c>
      <c r="P114" s="56">
        <f>VLOOKUP($G114,'Wholesale Price List'!$B:$W,22,FALSE)</f>
        <v>390</v>
      </c>
      <c r="Q114" s="36">
        <f t="shared" si="298"/>
        <v>31638.9</v>
      </c>
      <c r="R114" s="37">
        <f t="shared" si="245"/>
        <v>4401.1000000000004</v>
      </c>
      <c r="S114" s="18"/>
      <c r="T114" s="65">
        <v>270.83</v>
      </c>
      <c r="U114" s="56">
        <f t="shared" si="299"/>
        <v>35.207900000000002</v>
      </c>
      <c r="V114" s="56">
        <f t="shared" si="300"/>
        <v>235.62209999999999</v>
      </c>
      <c r="W114" s="56">
        <f t="shared" si="301"/>
        <v>282.74651999999998</v>
      </c>
      <c r="X114" s="36">
        <f t="shared" si="302"/>
        <v>31921.646520000002</v>
      </c>
      <c r="Y114" s="37">
        <f t="shared" si="303"/>
        <v>4575.3494800000008</v>
      </c>
      <c r="Z114" s="18"/>
      <c r="AA114" s="65">
        <v>541.66999999999996</v>
      </c>
      <c r="AB114" s="56">
        <f t="shared" si="304"/>
        <v>70.417099999999991</v>
      </c>
      <c r="AC114" s="56">
        <f t="shared" si="305"/>
        <v>471.25289999999995</v>
      </c>
      <c r="AD114" s="56">
        <f t="shared" si="306"/>
        <v>565.50347999999997</v>
      </c>
      <c r="AE114" s="36">
        <f t="shared" si="307"/>
        <v>32204.403480000001</v>
      </c>
      <c r="AF114" s="37">
        <f t="shared" si="308"/>
        <v>4617.6005200000009</v>
      </c>
      <c r="AG114" s="18"/>
      <c r="AH114" s="56"/>
      <c r="AI114" s="56"/>
      <c r="AJ114" s="56"/>
      <c r="AK114" s="56"/>
      <c r="AL114" s="36"/>
      <c r="AM114" s="58"/>
      <c r="AN114" s="18"/>
      <c r="AO114" s="56"/>
      <c r="AP114" s="56"/>
      <c r="AQ114" s="56"/>
      <c r="AR114" s="56"/>
      <c r="AS114" s="36"/>
      <c r="AT114" s="58"/>
      <c r="AU114" s="18"/>
      <c r="AV114" s="35">
        <v>0.08</v>
      </c>
      <c r="AW114" s="56">
        <f t="shared" si="309"/>
        <v>2324.666666666667</v>
      </c>
      <c r="AX114" s="35">
        <f t="shared" si="310"/>
        <v>0.13</v>
      </c>
      <c r="AY114" s="56">
        <f t="shared" si="311"/>
        <v>3777.5833333333339</v>
      </c>
      <c r="AZ114" s="35">
        <v>0.12</v>
      </c>
      <c r="BA114" s="56">
        <f t="shared" si="312"/>
        <v>3487</v>
      </c>
      <c r="BB114" s="38">
        <f t="shared" si="313"/>
        <v>9.0000000000000024E-2</v>
      </c>
      <c r="BC114" s="57">
        <f t="shared" si="314"/>
        <v>2615.2500000000009</v>
      </c>
      <c r="BD114" s="56">
        <f t="shared" si="315"/>
        <v>24.374700000000004</v>
      </c>
      <c r="BE114" s="57">
        <f t="shared" si="316"/>
        <v>2639.6247000000008</v>
      </c>
      <c r="BF114" s="56">
        <f t="shared" si="317"/>
        <v>48.75030000000001</v>
      </c>
      <c r="BG114" s="57">
        <f t="shared" si="318"/>
        <v>2664.0003000000011</v>
      </c>
      <c r="BH114" s="56"/>
      <c r="BI114" s="27"/>
      <c r="BJ114" s="56"/>
      <c r="BK114" s="27"/>
      <c r="BL114" s="19"/>
    </row>
    <row r="115" spans="1:64" s="20" customFormat="1" ht="25" customHeight="1">
      <c r="A115" s="20" t="str">
        <f>_xlfn.XLOOKUP(G115,'[1]Hyundai Comms PL 0725'!$A:$A,'[1]Hyundai Comms PL 0725'!$B:$B)</f>
        <v>HYKN16HNL5HHIA  2</v>
      </c>
      <c r="B115" s="20">
        <f t="shared" si="292"/>
        <v>6</v>
      </c>
      <c r="C115" s="20" t="str">
        <f t="shared" si="319"/>
        <v>KONA Hybrid [MY25]</v>
      </c>
      <c r="D115" s="33" t="str">
        <f t="shared" si="320"/>
        <v>KONA Hybrid [MY25] 6</v>
      </c>
      <c r="E115" s="33" t="str">
        <f t="shared" si="321"/>
        <v>KONA Hybrid [MY25] 6 - 1.6 Hybrid 129PS N Line S 6DCT +Lux Pack MY25</v>
      </c>
      <c r="F115" s="33" t="str">
        <f>_xlfn.XLOOKUP(G115,'Wholesale Price List'!B:B,'Wholesale Price List'!C:C)</f>
        <v>HYKN16HNL5HHIA  2</v>
      </c>
      <c r="G115" s="33" t="s">
        <v>139</v>
      </c>
      <c r="H115" s="34" t="str">
        <f>VLOOKUP($G115,'Wholesale Price List'!$B:$Z,4,FALSE)</f>
        <v>1.6 Hybrid 129PS N Line S 6DCT +Lux Pack MY25</v>
      </c>
      <c r="I115" s="56">
        <f>VLOOKUP($G115,'Wholesale Price List'!$B:$V,9,FALSE)</f>
        <v>30183.333333333336</v>
      </c>
      <c r="J115" s="35">
        <v>0.13</v>
      </c>
      <c r="K115" s="137">
        <v>110</v>
      </c>
      <c r="L115" s="56">
        <f t="shared" si="244"/>
        <v>3813.8333333333339</v>
      </c>
      <c r="M115" s="56">
        <f t="shared" si="296"/>
        <v>26369.5</v>
      </c>
      <c r="N115" s="56">
        <f t="shared" si="297"/>
        <v>5273.9000000000005</v>
      </c>
      <c r="O115" s="65">
        <v>780</v>
      </c>
      <c r="P115" s="56">
        <f>VLOOKUP($G115,'Wholesale Price List'!$B:$W,22,FALSE)</f>
        <v>390</v>
      </c>
      <c r="Q115" s="36">
        <f t="shared" si="298"/>
        <v>32813.4</v>
      </c>
      <c r="R115" s="37">
        <f t="shared" si="245"/>
        <v>4576.6000000000004</v>
      </c>
      <c r="S115" s="18"/>
      <c r="T115" s="65">
        <v>270.83</v>
      </c>
      <c r="U115" s="56">
        <f t="shared" si="299"/>
        <v>35.207900000000002</v>
      </c>
      <c r="V115" s="56">
        <f t="shared" si="300"/>
        <v>235.62209999999999</v>
      </c>
      <c r="W115" s="56">
        <f t="shared" si="301"/>
        <v>282.74651999999998</v>
      </c>
      <c r="X115" s="36">
        <f t="shared" si="302"/>
        <v>33096.146520000002</v>
      </c>
      <c r="Y115" s="37">
        <f t="shared" si="303"/>
        <v>4750.8494800000008</v>
      </c>
      <c r="Z115" s="18"/>
      <c r="AA115" s="65">
        <v>541.66999999999996</v>
      </c>
      <c r="AB115" s="56">
        <f t="shared" si="304"/>
        <v>70.417099999999991</v>
      </c>
      <c r="AC115" s="56">
        <f t="shared" si="305"/>
        <v>471.25289999999995</v>
      </c>
      <c r="AD115" s="56">
        <f t="shared" si="306"/>
        <v>565.50347999999997</v>
      </c>
      <c r="AE115" s="36">
        <f t="shared" si="307"/>
        <v>33378.903480000001</v>
      </c>
      <c r="AF115" s="37">
        <f t="shared" si="308"/>
        <v>4793.1005200000009</v>
      </c>
      <c r="AG115" s="18"/>
      <c r="AH115" s="56"/>
      <c r="AI115" s="56"/>
      <c r="AJ115" s="56"/>
      <c r="AK115" s="56"/>
      <c r="AL115" s="36"/>
      <c r="AM115" s="58"/>
      <c r="AN115" s="18"/>
      <c r="AO115" s="56"/>
      <c r="AP115" s="56"/>
      <c r="AQ115" s="56"/>
      <c r="AR115" s="56"/>
      <c r="AS115" s="36"/>
      <c r="AT115" s="58"/>
      <c r="AU115" s="18"/>
      <c r="AV115" s="35">
        <v>0.08</v>
      </c>
      <c r="AW115" s="56">
        <f t="shared" si="309"/>
        <v>2414.666666666667</v>
      </c>
      <c r="AX115" s="35">
        <f t="shared" si="310"/>
        <v>0.13</v>
      </c>
      <c r="AY115" s="56">
        <f t="shared" si="311"/>
        <v>3923.8333333333339</v>
      </c>
      <c r="AZ115" s="35">
        <v>0.12</v>
      </c>
      <c r="BA115" s="56">
        <f t="shared" si="312"/>
        <v>3622</v>
      </c>
      <c r="BB115" s="38">
        <f t="shared" si="313"/>
        <v>9.0000000000000024E-2</v>
      </c>
      <c r="BC115" s="57">
        <f t="shared" si="314"/>
        <v>2716.5000000000009</v>
      </c>
      <c r="BD115" s="56">
        <f t="shared" si="315"/>
        <v>24.374700000000004</v>
      </c>
      <c r="BE115" s="57">
        <f t="shared" si="316"/>
        <v>2740.8747000000008</v>
      </c>
      <c r="BF115" s="56">
        <f t="shared" si="317"/>
        <v>48.75030000000001</v>
      </c>
      <c r="BG115" s="57">
        <f t="shared" si="318"/>
        <v>2765.2503000000011</v>
      </c>
      <c r="BH115" s="56"/>
      <c r="BI115" s="27"/>
      <c r="BJ115" s="56"/>
      <c r="BK115" s="27"/>
      <c r="BL115" s="19"/>
    </row>
    <row r="116" spans="1:64" s="20" customFormat="1" ht="25" customHeight="1">
      <c r="A116" s="20" t="str">
        <f>_xlfn.XLOOKUP(G116,'[1]Hyundai Comms PL 0725'!$A:$A,'[1]Hyundai Comms PL 0725'!$B:$B)</f>
        <v>HYKN16HNL5HHIA  2</v>
      </c>
      <c r="B116" s="20">
        <f t="shared" si="292"/>
        <v>7</v>
      </c>
      <c r="C116" s="20" t="str">
        <f t="shared" si="319"/>
        <v>KONA Hybrid [MY25]</v>
      </c>
      <c r="D116" s="33" t="str">
        <f t="shared" si="320"/>
        <v>KONA Hybrid [MY25] 7</v>
      </c>
      <c r="E116" s="33" t="str">
        <f t="shared" si="321"/>
        <v>KONA Hybrid [MY25] 7 - 1.6 Hybrid 129PS N Line S 6DCT +2TR +Lux Pack MY25</v>
      </c>
      <c r="F116" s="33" t="str">
        <f>_xlfn.XLOOKUP(G116,'Wholesale Price List'!B:B,'Wholesale Price List'!C:C)</f>
        <v>HYKN16HNL5HHIA  2</v>
      </c>
      <c r="G116" s="33" t="s">
        <v>140</v>
      </c>
      <c r="H116" s="34" t="str">
        <f>VLOOKUP($G116,'Wholesale Price List'!$B:$Z,4,FALSE)</f>
        <v>1.6 Hybrid 129PS N Line S 6DCT +2TR +Lux Pack MY25</v>
      </c>
      <c r="I116" s="56">
        <f>VLOOKUP($G116,'Wholesale Price List'!$B:$V,9,FALSE)</f>
        <v>30600</v>
      </c>
      <c r="J116" s="35">
        <v>0.13</v>
      </c>
      <c r="K116" s="137">
        <v>110</v>
      </c>
      <c r="L116" s="56">
        <f t="shared" si="244"/>
        <v>3868</v>
      </c>
      <c r="M116" s="56">
        <f t="shared" si="296"/>
        <v>26732</v>
      </c>
      <c r="N116" s="56">
        <f t="shared" si="297"/>
        <v>5346.4000000000005</v>
      </c>
      <c r="O116" s="65">
        <v>780</v>
      </c>
      <c r="P116" s="56">
        <f>VLOOKUP($G116,'Wholesale Price List'!$B:$W,22,FALSE)</f>
        <v>390</v>
      </c>
      <c r="Q116" s="36">
        <f t="shared" si="298"/>
        <v>33248.400000000001</v>
      </c>
      <c r="R116" s="37">
        <f t="shared" si="245"/>
        <v>4641.5999999999995</v>
      </c>
      <c r="S116" s="18"/>
      <c r="T116" s="65">
        <v>270.83</v>
      </c>
      <c r="U116" s="56">
        <f t="shared" si="299"/>
        <v>35.207900000000002</v>
      </c>
      <c r="V116" s="56">
        <f t="shared" si="300"/>
        <v>235.62209999999999</v>
      </c>
      <c r="W116" s="56">
        <f t="shared" si="301"/>
        <v>282.74651999999998</v>
      </c>
      <c r="X116" s="36">
        <f t="shared" si="302"/>
        <v>33531.146520000002</v>
      </c>
      <c r="Y116" s="37">
        <f t="shared" si="303"/>
        <v>4815.8494799999999</v>
      </c>
      <c r="Z116" s="18"/>
      <c r="AA116" s="65">
        <v>541.66999999999996</v>
      </c>
      <c r="AB116" s="56">
        <f t="shared" si="304"/>
        <v>70.417099999999991</v>
      </c>
      <c r="AC116" s="56">
        <f t="shared" si="305"/>
        <v>471.25289999999995</v>
      </c>
      <c r="AD116" s="56">
        <f t="shared" si="306"/>
        <v>565.50347999999997</v>
      </c>
      <c r="AE116" s="36">
        <f t="shared" si="307"/>
        <v>33813.903480000001</v>
      </c>
      <c r="AF116" s="37">
        <f t="shared" si="308"/>
        <v>4858.10052</v>
      </c>
      <c r="AG116" s="18"/>
      <c r="AH116" s="56"/>
      <c r="AI116" s="56"/>
      <c r="AJ116" s="56"/>
      <c r="AK116" s="56"/>
      <c r="AL116" s="36"/>
      <c r="AM116" s="58"/>
      <c r="AN116" s="18"/>
      <c r="AO116" s="56"/>
      <c r="AP116" s="56"/>
      <c r="AQ116" s="56"/>
      <c r="AR116" s="56"/>
      <c r="AS116" s="36"/>
      <c r="AT116" s="58"/>
      <c r="AU116" s="18"/>
      <c r="AV116" s="35">
        <v>0.08</v>
      </c>
      <c r="AW116" s="56">
        <f t="shared" si="309"/>
        <v>2448</v>
      </c>
      <c r="AX116" s="35">
        <f t="shared" si="310"/>
        <v>0.13</v>
      </c>
      <c r="AY116" s="56">
        <f t="shared" si="311"/>
        <v>3978</v>
      </c>
      <c r="AZ116" s="35">
        <v>0.12</v>
      </c>
      <c r="BA116" s="56">
        <f t="shared" si="312"/>
        <v>3672</v>
      </c>
      <c r="BB116" s="38">
        <f t="shared" si="313"/>
        <v>0.09</v>
      </c>
      <c r="BC116" s="57">
        <f t="shared" si="314"/>
        <v>2754</v>
      </c>
      <c r="BD116" s="56">
        <f t="shared" si="315"/>
        <v>24.374700000000004</v>
      </c>
      <c r="BE116" s="57">
        <f t="shared" si="316"/>
        <v>2778.3746999999998</v>
      </c>
      <c r="BF116" s="56">
        <f t="shared" si="317"/>
        <v>48.75030000000001</v>
      </c>
      <c r="BG116" s="57">
        <f t="shared" si="318"/>
        <v>2802.7503000000002</v>
      </c>
      <c r="BH116" s="56"/>
      <c r="BI116" s="27"/>
      <c r="BJ116" s="56"/>
      <c r="BK116" s="27"/>
      <c r="BL116" s="19"/>
    </row>
    <row r="117" spans="1:64" s="20" customFormat="1" ht="25" customHeight="1">
      <c r="A117" s="20" t="str">
        <f>_xlfn.XLOOKUP(G117,'[1]Hyundai Comms PL 0725'!$A:$A,'[1]Hyundai Comms PL 0725'!$B:$B)</f>
        <v>HYKN16HUT5HHIA  2</v>
      </c>
      <c r="B117" s="20">
        <f t="shared" si="292"/>
        <v>8</v>
      </c>
      <c r="C117" s="20" t="str">
        <f t="shared" si="319"/>
        <v>KONA Hybrid [MY25]</v>
      </c>
      <c r="D117" s="33" t="str">
        <f t="shared" si="320"/>
        <v>KONA Hybrid [MY25] 8</v>
      </c>
      <c r="E117" s="33" t="str">
        <f t="shared" si="321"/>
        <v>KONA Hybrid [MY25] 8 - 1.6 Hybrid 129PS Ultimate 6DCT MY25</v>
      </c>
      <c r="F117" s="33" t="str">
        <f>_xlfn.XLOOKUP(G117,'Wholesale Price List'!B:B,'Wholesale Price List'!C:C)</f>
        <v>HYKN16HUT5HHIA  2</v>
      </c>
      <c r="G117" s="33" t="s">
        <v>141</v>
      </c>
      <c r="H117" s="34" t="str">
        <f>VLOOKUP($G117,'Wholesale Price List'!$B:$Z,4,FALSE)</f>
        <v>1.6 Hybrid 129PS Ultimate 6DCT MY25</v>
      </c>
      <c r="I117" s="56">
        <f>VLOOKUP($G117,'Wholesale Price List'!$B:$V,9,FALSE)</f>
        <v>28641.666666666668</v>
      </c>
      <c r="J117" s="35">
        <v>0.13</v>
      </c>
      <c r="K117" s="137">
        <v>110</v>
      </c>
      <c r="L117" s="56">
        <f t="shared" si="244"/>
        <v>3613.416666666667</v>
      </c>
      <c r="M117" s="56">
        <f t="shared" si="296"/>
        <v>25028.25</v>
      </c>
      <c r="N117" s="56">
        <f t="shared" si="297"/>
        <v>5005.6500000000005</v>
      </c>
      <c r="O117" s="65">
        <v>780</v>
      </c>
      <c r="P117" s="56">
        <f>VLOOKUP($G117,'Wholesale Price List'!$B:$W,22,FALSE)</f>
        <v>390</v>
      </c>
      <c r="Q117" s="36">
        <f t="shared" si="298"/>
        <v>31203.9</v>
      </c>
      <c r="R117" s="37">
        <f t="shared" si="245"/>
        <v>4336.1000000000004</v>
      </c>
      <c r="S117" s="18"/>
      <c r="T117" s="65">
        <v>270.83</v>
      </c>
      <c r="U117" s="56">
        <f t="shared" si="299"/>
        <v>35.207900000000002</v>
      </c>
      <c r="V117" s="56">
        <f t="shared" si="300"/>
        <v>235.62209999999999</v>
      </c>
      <c r="W117" s="56">
        <f t="shared" si="301"/>
        <v>282.74651999999998</v>
      </c>
      <c r="X117" s="36">
        <f t="shared" si="302"/>
        <v>31486.646520000002</v>
      </c>
      <c r="Y117" s="37">
        <f t="shared" si="303"/>
        <v>4510.3494799999999</v>
      </c>
      <c r="Z117" s="18"/>
      <c r="AA117" s="65">
        <v>541.66999999999996</v>
      </c>
      <c r="AB117" s="56">
        <f t="shared" si="304"/>
        <v>70.417099999999991</v>
      </c>
      <c r="AC117" s="56">
        <f t="shared" si="305"/>
        <v>471.25289999999995</v>
      </c>
      <c r="AD117" s="56">
        <f t="shared" si="306"/>
        <v>565.50347999999997</v>
      </c>
      <c r="AE117" s="36">
        <f t="shared" si="307"/>
        <v>31769.403480000001</v>
      </c>
      <c r="AF117" s="37">
        <f t="shared" si="308"/>
        <v>4552.60052</v>
      </c>
      <c r="AG117" s="18"/>
      <c r="AH117" s="56"/>
      <c r="AI117" s="56"/>
      <c r="AJ117" s="56"/>
      <c r="AK117" s="56"/>
      <c r="AL117" s="36"/>
      <c r="AM117" s="58"/>
      <c r="AN117" s="18"/>
      <c r="AO117" s="56"/>
      <c r="AP117" s="56"/>
      <c r="AQ117" s="56"/>
      <c r="AR117" s="56"/>
      <c r="AS117" s="36"/>
      <c r="AT117" s="58"/>
      <c r="AU117" s="18"/>
      <c r="AV117" s="35">
        <v>0.08</v>
      </c>
      <c r="AW117" s="56">
        <f t="shared" si="309"/>
        <v>2291.3333333333335</v>
      </c>
      <c r="AX117" s="35">
        <f t="shared" si="310"/>
        <v>0.13</v>
      </c>
      <c r="AY117" s="56">
        <f t="shared" si="311"/>
        <v>3723.416666666667</v>
      </c>
      <c r="AZ117" s="35">
        <v>0.12</v>
      </c>
      <c r="BA117" s="56">
        <f t="shared" si="312"/>
        <v>3437</v>
      </c>
      <c r="BB117" s="38">
        <f t="shared" si="313"/>
        <v>0.09</v>
      </c>
      <c r="BC117" s="57">
        <f t="shared" si="314"/>
        <v>2577.75</v>
      </c>
      <c r="BD117" s="56">
        <f t="shared" si="315"/>
        <v>24.374700000000004</v>
      </c>
      <c r="BE117" s="57">
        <f t="shared" si="316"/>
        <v>2602.1246999999998</v>
      </c>
      <c r="BF117" s="56">
        <f t="shared" si="317"/>
        <v>48.75030000000001</v>
      </c>
      <c r="BG117" s="57">
        <f t="shared" si="318"/>
        <v>2626.5003000000002</v>
      </c>
      <c r="BH117" s="56"/>
      <c r="BI117" s="27"/>
      <c r="BJ117" s="56"/>
      <c r="BK117" s="27"/>
      <c r="BL117" s="19"/>
    </row>
    <row r="118" spans="1:64" s="20" customFormat="1" ht="25" customHeight="1">
      <c r="A118" s="20" t="str">
        <f>_xlfn.XLOOKUP(G118,'[1]Hyundai Comms PL 0725'!$A:$A,'[1]Hyundai Comms PL 0725'!$B:$B)</f>
        <v>HYKN16HUL5HHIA  2</v>
      </c>
      <c r="B118" s="20">
        <f t="shared" si="292"/>
        <v>9</v>
      </c>
      <c r="C118" s="20" t="str">
        <f t="shared" si="319"/>
        <v>KONA Hybrid [MY25]</v>
      </c>
      <c r="D118" s="33" t="str">
        <f t="shared" si="320"/>
        <v>KONA Hybrid [MY25] 9</v>
      </c>
      <c r="E118" s="33" t="str">
        <f t="shared" si="321"/>
        <v>KONA Hybrid [MY25] 9 - 1.6 Hybrid 129PS Ultimate 6DCT +Lux Pack MY25</v>
      </c>
      <c r="F118" s="33" t="str">
        <f>_xlfn.XLOOKUP(G118,'Wholesale Price List'!B:B,'Wholesale Price List'!C:C)</f>
        <v>HYKN16HUL5HHIA  2</v>
      </c>
      <c r="G118" s="33" t="s">
        <v>142</v>
      </c>
      <c r="H118" s="34" t="str">
        <f>VLOOKUP($G118,'Wholesale Price List'!$B:$Z,4,FALSE)</f>
        <v>1.6 Hybrid 129PS Ultimate 6DCT +Lux Pack MY25</v>
      </c>
      <c r="I118" s="56">
        <f>VLOOKUP($G118,'Wholesale Price List'!$B:$V,9,FALSE)</f>
        <v>29725</v>
      </c>
      <c r="J118" s="35">
        <v>0.13</v>
      </c>
      <c r="K118" s="137">
        <v>110</v>
      </c>
      <c r="L118" s="56">
        <f t="shared" si="244"/>
        <v>3754.25</v>
      </c>
      <c r="M118" s="56">
        <f t="shared" si="296"/>
        <v>25970.75</v>
      </c>
      <c r="N118" s="56">
        <f t="shared" si="297"/>
        <v>5194.1500000000005</v>
      </c>
      <c r="O118" s="65">
        <v>780</v>
      </c>
      <c r="P118" s="56">
        <f>VLOOKUP($G118,'Wholesale Price List'!$B:$W,22,FALSE)</f>
        <v>390</v>
      </c>
      <c r="Q118" s="36">
        <f t="shared" si="298"/>
        <v>32334.9</v>
      </c>
      <c r="R118" s="37">
        <f t="shared" si="245"/>
        <v>4505.0999999999995</v>
      </c>
      <c r="S118" s="18"/>
      <c r="T118" s="65">
        <v>270.83</v>
      </c>
      <c r="U118" s="56">
        <f t="shared" si="299"/>
        <v>35.207900000000002</v>
      </c>
      <c r="V118" s="56">
        <f t="shared" si="300"/>
        <v>235.62209999999999</v>
      </c>
      <c r="W118" s="56">
        <f t="shared" si="301"/>
        <v>282.74651999999998</v>
      </c>
      <c r="X118" s="36">
        <f t="shared" si="302"/>
        <v>32617.646520000002</v>
      </c>
      <c r="Y118" s="37">
        <f t="shared" si="303"/>
        <v>4679.3494799999999</v>
      </c>
      <c r="Z118" s="18"/>
      <c r="AA118" s="65">
        <v>541.66999999999996</v>
      </c>
      <c r="AB118" s="56">
        <f t="shared" si="304"/>
        <v>70.417099999999991</v>
      </c>
      <c r="AC118" s="56">
        <f t="shared" si="305"/>
        <v>471.25289999999995</v>
      </c>
      <c r="AD118" s="56">
        <f t="shared" si="306"/>
        <v>565.50347999999997</v>
      </c>
      <c r="AE118" s="36">
        <f t="shared" si="307"/>
        <v>32900.403480000001</v>
      </c>
      <c r="AF118" s="37">
        <f t="shared" si="308"/>
        <v>4721.60052</v>
      </c>
      <c r="AG118" s="18"/>
      <c r="AH118" s="56"/>
      <c r="AI118" s="56"/>
      <c r="AJ118" s="56"/>
      <c r="AK118" s="56"/>
      <c r="AL118" s="36"/>
      <c r="AM118" s="58"/>
      <c r="AN118" s="18"/>
      <c r="AO118" s="56"/>
      <c r="AP118" s="56"/>
      <c r="AQ118" s="56"/>
      <c r="AR118" s="56"/>
      <c r="AS118" s="36"/>
      <c r="AT118" s="58"/>
      <c r="AU118" s="18"/>
      <c r="AV118" s="35">
        <v>0.08</v>
      </c>
      <c r="AW118" s="56">
        <f t="shared" si="309"/>
        <v>2378</v>
      </c>
      <c r="AX118" s="35">
        <f t="shared" si="310"/>
        <v>0.13</v>
      </c>
      <c r="AY118" s="56">
        <f t="shared" si="311"/>
        <v>3864.25</v>
      </c>
      <c r="AZ118" s="35">
        <v>0.12</v>
      </c>
      <c r="BA118" s="56">
        <f t="shared" si="312"/>
        <v>3567</v>
      </c>
      <c r="BB118" s="38">
        <f t="shared" si="313"/>
        <v>0.09</v>
      </c>
      <c r="BC118" s="57">
        <f t="shared" si="314"/>
        <v>2675.25</v>
      </c>
      <c r="BD118" s="56">
        <f t="shared" si="315"/>
        <v>24.374700000000004</v>
      </c>
      <c r="BE118" s="57">
        <f t="shared" si="316"/>
        <v>2699.6246999999998</v>
      </c>
      <c r="BF118" s="56">
        <f t="shared" si="317"/>
        <v>48.75030000000001</v>
      </c>
      <c r="BG118" s="57">
        <f t="shared" si="318"/>
        <v>2724.0003000000002</v>
      </c>
      <c r="BH118" s="56"/>
      <c r="BI118" s="27"/>
      <c r="BJ118" s="168"/>
      <c r="BK118" s="27"/>
      <c r="BL118" s="19"/>
    </row>
    <row r="119" spans="1:64" s="20" customFormat="1" ht="25" customHeight="1">
      <c r="D119" s="172" t="s">
        <v>3236</v>
      </c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  <c r="AZ119" s="173"/>
      <c r="BA119" s="173"/>
      <c r="BB119" s="173"/>
      <c r="BC119" s="173"/>
      <c r="BD119" s="173"/>
      <c r="BE119" s="173"/>
      <c r="BF119" s="173"/>
      <c r="BG119" s="173"/>
      <c r="BH119" s="173"/>
      <c r="BI119" s="177"/>
      <c r="BJ119" s="170"/>
      <c r="BK119" s="171"/>
      <c r="BL119" s="19"/>
    </row>
    <row r="120" spans="1:64" s="20" customFormat="1" ht="25" customHeight="1">
      <c r="B120" s="20">
        <f t="shared" ref="B120" si="322">IF(BJ119="Title",1,IF(BJ120="Title","",B119+1))</f>
        <v>1</v>
      </c>
      <c r="C120" s="20" t="str">
        <f t="shared" ref="C120" si="323">IF(B120=1,D119,IF(B120="","",C119))</f>
        <v>KONA Hybrid [MY26]</v>
      </c>
      <c r="D120" s="33" t="str">
        <f t="shared" ref="D120" si="324">C120&amp;" "&amp;B120</f>
        <v>KONA Hybrid [MY26] 1</v>
      </c>
      <c r="E120" s="33" t="str">
        <f t="shared" ref="E120" si="325">D120&amp;" - "&amp;H120</f>
        <v>KONA Hybrid [MY26] 1 - 1.6 Hybrid 138PS Advance 6DCT MY26</v>
      </c>
      <c r="F120" s="33" t="str">
        <f>_xlfn.XLOOKUP(G120,'Wholesale Price List'!B:B,'Wholesale Price List'!C:C)</f>
        <v>HYKN16AD65HHIA  2</v>
      </c>
      <c r="G120" s="33" t="s">
        <v>2825</v>
      </c>
      <c r="H120" s="34" t="str">
        <f>VLOOKUP($G120,'Wholesale Price List'!$B:$Z,4,FALSE)</f>
        <v>1.6 Hybrid 138PS Advance 6DCT MY26</v>
      </c>
      <c r="I120" s="56">
        <f>VLOOKUP($G120,'Wholesale Price List'!$B:$V,9,FALSE)</f>
        <v>25225</v>
      </c>
      <c r="J120" s="35">
        <v>0.13</v>
      </c>
      <c r="K120" s="137">
        <v>110</v>
      </c>
      <c r="L120" s="56">
        <f t="shared" ref="L120:L123" si="326">(I120*J120)-K120</f>
        <v>3169.25</v>
      </c>
      <c r="M120" s="56">
        <f t="shared" ref="M120:M123" si="327">I120-L120</f>
        <v>22055.75</v>
      </c>
      <c r="N120" s="56">
        <f t="shared" ref="N120:N123" si="328">M120*20%</f>
        <v>4411.1500000000005</v>
      </c>
      <c r="O120" s="65">
        <v>780</v>
      </c>
      <c r="P120" s="56">
        <f>VLOOKUP($G120,'Wholesale Price List'!$B:$W,22,FALSE)</f>
        <v>390</v>
      </c>
      <c r="Q120" s="36">
        <f t="shared" ref="Q120:Q123" si="329">SUM(M120:P120)</f>
        <v>27636.9</v>
      </c>
      <c r="R120" s="37">
        <f t="shared" ref="R120:R123" si="330">((J120*I120)*1.2)-(K120*1.2)</f>
        <v>3803.1</v>
      </c>
      <c r="S120" s="18"/>
      <c r="T120" s="65">
        <v>270.83</v>
      </c>
      <c r="U120" s="56">
        <f t="shared" ref="U120:U123" si="331">T120*J120</f>
        <v>35.207900000000002</v>
      </c>
      <c r="V120" s="56">
        <f t="shared" ref="V120:V123" si="332">T120-U120</f>
        <v>235.62209999999999</v>
      </c>
      <c r="W120" s="56">
        <f t="shared" ref="W120:W123" si="333">V120*1.2</f>
        <v>282.74651999999998</v>
      </c>
      <c r="X120" s="36">
        <f t="shared" ref="X120:X123" si="334">Q120+((T120-U120)*1.2)</f>
        <v>27919.646520000002</v>
      </c>
      <c r="Y120" s="37">
        <f t="shared" ref="Y120:Y123" si="335">((J120*I120)+(J120*T120))*1.2</f>
        <v>3977.3494799999999</v>
      </c>
      <c r="Z120" s="18"/>
      <c r="AA120" s="65">
        <v>541.66999999999996</v>
      </c>
      <c r="AB120" s="56">
        <f t="shared" ref="AB120:AB123" si="336">AA120*J120</f>
        <v>70.417099999999991</v>
      </c>
      <c r="AC120" s="56">
        <f t="shared" ref="AC120:AC123" si="337">AA120-AB120</f>
        <v>471.25289999999995</v>
      </c>
      <c r="AD120" s="56">
        <f t="shared" ref="AD120:AD123" si="338">AC120*1.2</f>
        <v>565.50347999999997</v>
      </c>
      <c r="AE120" s="36">
        <f t="shared" ref="AE120:AE123" si="339">Q120+AD120</f>
        <v>28202.403480000001</v>
      </c>
      <c r="AF120" s="37">
        <f t="shared" ref="AF120:AF123" si="340">((J120*I120)+(J120*AA120))*1.2</f>
        <v>4019.60052</v>
      </c>
      <c r="AG120" s="18"/>
      <c r="AH120" s="56"/>
      <c r="AI120" s="56"/>
      <c r="AJ120" s="56"/>
      <c r="AK120" s="56"/>
      <c r="AL120" s="36"/>
      <c r="AM120" s="58"/>
      <c r="AN120" s="18"/>
      <c r="AO120" s="56"/>
      <c r="AP120" s="56"/>
      <c r="AQ120" s="56"/>
      <c r="AR120" s="56"/>
      <c r="AS120" s="36"/>
      <c r="AT120" s="58"/>
      <c r="AU120" s="18"/>
      <c r="AV120" s="35">
        <v>0.08</v>
      </c>
      <c r="AW120" s="56">
        <f t="shared" ref="AW120:AW123" si="341">AV120*I120</f>
        <v>2018</v>
      </c>
      <c r="AX120" s="35">
        <f t="shared" ref="AX120:AX123" si="342">J120</f>
        <v>0.13</v>
      </c>
      <c r="AY120" s="56">
        <f t="shared" ref="AY120:AY123" si="343">I120*J120</f>
        <v>3279.25</v>
      </c>
      <c r="AZ120" s="35">
        <v>0.12</v>
      </c>
      <c r="BA120" s="56">
        <f t="shared" ref="BA120:BA123" si="344">AZ120*I120</f>
        <v>3027</v>
      </c>
      <c r="BB120" s="38">
        <f t="shared" ref="BB120:BB123" si="345">BC120/I120</f>
        <v>0.09</v>
      </c>
      <c r="BC120" s="57">
        <f t="shared" ref="BC120:BC123" si="346">(AY120+AW120)-BA120</f>
        <v>2270.25</v>
      </c>
      <c r="BD120" s="56">
        <f t="shared" ref="BD120:BD123" si="347">((AX120+AV120)-AZ120)*T120</f>
        <v>24.374700000000004</v>
      </c>
      <c r="BE120" s="57">
        <f t="shared" ref="BE120:BE123" si="348">BC120+BD120</f>
        <v>2294.6246999999998</v>
      </c>
      <c r="BF120" s="56">
        <f t="shared" ref="BF120:BF123" si="349">((AX120+AV120)-AZ120)*AA120</f>
        <v>48.75030000000001</v>
      </c>
      <c r="BG120" s="57">
        <f t="shared" ref="BG120:BG123" si="350">BC120+BF120</f>
        <v>2319.0003000000002</v>
      </c>
      <c r="BH120" s="56"/>
      <c r="BI120" s="27"/>
      <c r="BJ120" s="169"/>
      <c r="BK120" s="27"/>
      <c r="BL120" s="19"/>
    </row>
    <row r="121" spans="1:64" s="20" customFormat="1" ht="25" customHeight="1">
      <c r="B121" s="20">
        <f t="shared" ref="B121:B123" si="351">IF(BJ120="Title",1,IF(BJ121="Title","",B120+1))</f>
        <v>2</v>
      </c>
      <c r="C121" s="20" t="str">
        <f t="shared" ref="C121:C123" si="352">IF(B121=1,D120,IF(B121="","",C120))</f>
        <v>KONA Hybrid [MY26]</v>
      </c>
      <c r="D121" s="33" t="str">
        <f t="shared" ref="D121:D123" si="353">C121&amp;" "&amp;B121</f>
        <v>KONA Hybrid [MY26] 2</v>
      </c>
      <c r="E121" s="33" t="str">
        <f t="shared" ref="E121:E123" si="354">D121&amp;" - "&amp;H121</f>
        <v>KONA Hybrid [MY26] 2 - 1.6 Hybrid 138PS N Line 6DCT MY26</v>
      </c>
      <c r="F121" s="33" t="str">
        <f>_xlfn.XLOOKUP(G121,'Wholesale Price List'!B:B,'Wholesale Price List'!C:C)</f>
        <v>HYKN16NL65HHIA  2</v>
      </c>
      <c r="G121" s="33" t="s">
        <v>2828</v>
      </c>
      <c r="H121" s="34" t="str">
        <f>VLOOKUP($G121,'Wholesale Price List'!$B:$Z,4,FALSE)</f>
        <v>1.6 Hybrid 138PS N Line 6DCT MY26</v>
      </c>
      <c r="I121" s="56">
        <f>VLOOKUP($G121,'Wholesale Price List'!$B:$V,9,FALSE)</f>
        <v>26725</v>
      </c>
      <c r="J121" s="35">
        <v>0.13</v>
      </c>
      <c r="K121" s="137">
        <v>110</v>
      </c>
      <c r="L121" s="56">
        <f t="shared" si="326"/>
        <v>3364.25</v>
      </c>
      <c r="M121" s="56">
        <f t="shared" si="327"/>
        <v>23360.75</v>
      </c>
      <c r="N121" s="56">
        <f t="shared" si="328"/>
        <v>4672.1500000000005</v>
      </c>
      <c r="O121" s="65">
        <v>780</v>
      </c>
      <c r="P121" s="56">
        <f>VLOOKUP($G121,'Wholesale Price List'!$B:$W,22,FALSE)</f>
        <v>390</v>
      </c>
      <c r="Q121" s="36">
        <f t="shared" si="329"/>
        <v>29202.9</v>
      </c>
      <c r="R121" s="37">
        <f t="shared" si="330"/>
        <v>4037.0999999999995</v>
      </c>
      <c r="S121" s="18"/>
      <c r="T121" s="65">
        <v>270.83</v>
      </c>
      <c r="U121" s="56">
        <f t="shared" si="331"/>
        <v>35.207900000000002</v>
      </c>
      <c r="V121" s="56">
        <f t="shared" si="332"/>
        <v>235.62209999999999</v>
      </c>
      <c r="W121" s="56">
        <f t="shared" si="333"/>
        <v>282.74651999999998</v>
      </c>
      <c r="X121" s="36">
        <f t="shared" si="334"/>
        <v>29485.646520000002</v>
      </c>
      <c r="Y121" s="37">
        <f t="shared" si="335"/>
        <v>4211.3494799999999</v>
      </c>
      <c r="Z121" s="18"/>
      <c r="AA121" s="65">
        <v>541.66999999999996</v>
      </c>
      <c r="AB121" s="56">
        <f t="shared" si="336"/>
        <v>70.417099999999991</v>
      </c>
      <c r="AC121" s="56">
        <f t="shared" si="337"/>
        <v>471.25289999999995</v>
      </c>
      <c r="AD121" s="56">
        <f t="shared" si="338"/>
        <v>565.50347999999997</v>
      </c>
      <c r="AE121" s="36">
        <f t="shared" si="339"/>
        <v>29768.403480000001</v>
      </c>
      <c r="AF121" s="37">
        <f t="shared" si="340"/>
        <v>4253.60052</v>
      </c>
      <c r="AG121" s="18"/>
      <c r="AH121" s="56"/>
      <c r="AI121" s="56"/>
      <c r="AJ121" s="56"/>
      <c r="AK121" s="56"/>
      <c r="AL121" s="36"/>
      <c r="AM121" s="58"/>
      <c r="AN121" s="18"/>
      <c r="AO121" s="56"/>
      <c r="AP121" s="56"/>
      <c r="AQ121" s="56"/>
      <c r="AR121" s="56"/>
      <c r="AS121" s="36"/>
      <c r="AT121" s="58"/>
      <c r="AU121" s="18"/>
      <c r="AV121" s="35">
        <v>0.08</v>
      </c>
      <c r="AW121" s="56">
        <f t="shared" si="341"/>
        <v>2138</v>
      </c>
      <c r="AX121" s="35">
        <f t="shared" si="342"/>
        <v>0.13</v>
      </c>
      <c r="AY121" s="56">
        <f t="shared" si="343"/>
        <v>3474.25</v>
      </c>
      <c r="AZ121" s="35">
        <v>0.12</v>
      </c>
      <c r="BA121" s="56">
        <f t="shared" si="344"/>
        <v>3207</v>
      </c>
      <c r="BB121" s="38">
        <f t="shared" si="345"/>
        <v>0.09</v>
      </c>
      <c r="BC121" s="57">
        <f t="shared" si="346"/>
        <v>2405.25</v>
      </c>
      <c r="BD121" s="56">
        <f t="shared" si="347"/>
        <v>24.374700000000004</v>
      </c>
      <c r="BE121" s="57">
        <f t="shared" si="348"/>
        <v>2429.6246999999998</v>
      </c>
      <c r="BF121" s="56">
        <f t="shared" si="349"/>
        <v>48.75030000000001</v>
      </c>
      <c r="BG121" s="57">
        <f t="shared" si="350"/>
        <v>2454.0003000000002</v>
      </c>
      <c r="BH121" s="56"/>
      <c r="BI121" s="27"/>
      <c r="BJ121" s="56"/>
      <c r="BK121" s="27"/>
      <c r="BL121" s="19"/>
    </row>
    <row r="122" spans="1:64" s="20" customFormat="1" ht="25" customHeight="1">
      <c r="B122" s="20">
        <f t="shared" si="351"/>
        <v>3</v>
      </c>
      <c r="C122" s="20" t="str">
        <f t="shared" si="352"/>
        <v>KONA Hybrid [MY26]</v>
      </c>
      <c r="D122" s="33" t="str">
        <f t="shared" si="353"/>
        <v>KONA Hybrid [MY26] 3</v>
      </c>
      <c r="E122" s="33" t="str">
        <f t="shared" si="354"/>
        <v>KONA Hybrid [MY26] 3 - 1.6 Hybrid 138PS N Line S 6DCT MY26</v>
      </c>
      <c r="F122" s="33" t="str">
        <f>_xlfn.XLOOKUP(G122,'Wholesale Price List'!B:B,'Wholesale Price List'!C:C)</f>
        <v>HYKN16NS65HHIA  2</v>
      </c>
      <c r="G122" s="33" t="s">
        <v>2831</v>
      </c>
      <c r="H122" s="34" t="str">
        <f>VLOOKUP($G122,'Wholesale Price List'!$B:$Z,4,FALSE)</f>
        <v>1.6 Hybrid 138PS N Line S 6DCT MY26</v>
      </c>
      <c r="I122" s="56">
        <f>VLOOKUP($G122,'Wholesale Price List'!$B:$V,9,FALSE)</f>
        <v>28725</v>
      </c>
      <c r="J122" s="35">
        <v>0.13</v>
      </c>
      <c r="K122" s="137">
        <v>110</v>
      </c>
      <c r="L122" s="56">
        <f t="shared" si="326"/>
        <v>3624.25</v>
      </c>
      <c r="M122" s="56">
        <f t="shared" si="327"/>
        <v>25100.75</v>
      </c>
      <c r="N122" s="56">
        <f t="shared" si="328"/>
        <v>5020.1500000000005</v>
      </c>
      <c r="O122" s="65">
        <v>780</v>
      </c>
      <c r="P122" s="56">
        <f>VLOOKUP($G122,'Wholesale Price List'!$B:$W,22,FALSE)</f>
        <v>390</v>
      </c>
      <c r="Q122" s="36">
        <f t="shared" si="329"/>
        <v>31290.9</v>
      </c>
      <c r="R122" s="37">
        <f t="shared" si="330"/>
        <v>4349.0999999999995</v>
      </c>
      <c r="S122" s="18"/>
      <c r="T122" s="65">
        <v>270.83</v>
      </c>
      <c r="U122" s="56">
        <f t="shared" si="331"/>
        <v>35.207900000000002</v>
      </c>
      <c r="V122" s="56">
        <f t="shared" si="332"/>
        <v>235.62209999999999</v>
      </c>
      <c r="W122" s="56">
        <f t="shared" si="333"/>
        <v>282.74651999999998</v>
      </c>
      <c r="X122" s="36">
        <f t="shared" si="334"/>
        <v>31573.646520000002</v>
      </c>
      <c r="Y122" s="37">
        <f t="shared" si="335"/>
        <v>4523.3494799999999</v>
      </c>
      <c r="Z122" s="18"/>
      <c r="AA122" s="65">
        <v>541.66999999999996</v>
      </c>
      <c r="AB122" s="56">
        <f t="shared" si="336"/>
        <v>70.417099999999991</v>
      </c>
      <c r="AC122" s="56">
        <f t="shared" si="337"/>
        <v>471.25289999999995</v>
      </c>
      <c r="AD122" s="56">
        <f t="shared" si="338"/>
        <v>565.50347999999997</v>
      </c>
      <c r="AE122" s="36">
        <f t="shared" si="339"/>
        <v>31856.403480000001</v>
      </c>
      <c r="AF122" s="37">
        <f t="shared" si="340"/>
        <v>4565.60052</v>
      </c>
      <c r="AG122" s="18"/>
      <c r="AH122" s="56"/>
      <c r="AI122" s="56"/>
      <c r="AJ122" s="56"/>
      <c r="AK122" s="56"/>
      <c r="AL122" s="36"/>
      <c r="AM122" s="58"/>
      <c r="AN122" s="18"/>
      <c r="AO122" s="56"/>
      <c r="AP122" s="56"/>
      <c r="AQ122" s="56"/>
      <c r="AR122" s="56"/>
      <c r="AS122" s="36"/>
      <c r="AT122" s="58"/>
      <c r="AU122" s="18"/>
      <c r="AV122" s="35">
        <v>0.08</v>
      </c>
      <c r="AW122" s="56">
        <f t="shared" si="341"/>
        <v>2298</v>
      </c>
      <c r="AX122" s="35">
        <f t="shared" si="342"/>
        <v>0.13</v>
      </c>
      <c r="AY122" s="56">
        <f t="shared" si="343"/>
        <v>3734.25</v>
      </c>
      <c r="AZ122" s="35">
        <v>0.12</v>
      </c>
      <c r="BA122" s="56">
        <f t="shared" si="344"/>
        <v>3447</v>
      </c>
      <c r="BB122" s="38">
        <f t="shared" si="345"/>
        <v>0.09</v>
      </c>
      <c r="BC122" s="57">
        <f t="shared" si="346"/>
        <v>2585.25</v>
      </c>
      <c r="BD122" s="56">
        <f t="shared" si="347"/>
        <v>24.374700000000004</v>
      </c>
      <c r="BE122" s="57">
        <f t="shared" si="348"/>
        <v>2609.6246999999998</v>
      </c>
      <c r="BF122" s="56">
        <f t="shared" si="349"/>
        <v>48.75030000000001</v>
      </c>
      <c r="BG122" s="57">
        <f t="shared" si="350"/>
        <v>2634.0003000000002</v>
      </c>
      <c r="BH122" s="56"/>
      <c r="BI122" s="27"/>
      <c r="BJ122" s="56"/>
      <c r="BK122" s="27"/>
      <c r="BL122" s="19"/>
    </row>
    <row r="123" spans="1:64" s="20" customFormat="1" ht="25" customHeight="1">
      <c r="B123" s="20">
        <f t="shared" si="351"/>
        <v>4</v>
      </c>
      <c r="C123" s="20" t="str">
        <f t="shared" si="352"/>
        <v>KONA Hybrid [MY26]</v>
      </c>
      <c r="D123" s="33" t="str">
        <f t="shared" si="353"/>
        <v>KONA Hybrid [MY26] 4</v>
      </c>
      <c r="E123" s="33" t="str">
        <f t="shared" si="354"/>
        <v>KONA Hybrid [MY26] 4 - 1.6 Hybrid 138PS Ultimate 6DCT MY26</v>
      </c>
      <c r="F123" s="33" t="str">
        <f>_xlfn.XLOOKUP(G123,'Wholesale Price List'!B:B,'Wholesale Price List'!C:C)</f>
        <v>HYKN16UL65HHIA  2</v>
      </c>
      <c r="G123" s="33" t="s">
        <v>2834</v>
      </c>
      <c r="H123" s="34" t="str">
        <f>VLOOKUP($G123,'Wholesale Price List'!$B:$Z,4,FALSE)</f>
        <v>1.6 Hybrid 138PS Ultimate 6DCT MY26</v>
      </c>
      <c r="I123" s="56">
        <f>VLOOKUP($G123,'Wholesale Price List'!$B:$V,9,FALSE)</f>
        <v>28725</v>
      </c>
      <c r="J123" s="35">
        <v>0.13</v>
      </c>
      <c r="K123" s="137">
        <v>110</v>
      </c>
      <c r="L123" s="56">
        <f t="shared" si="326"/>
        <v>3624.25</v>
      </c>
      <c r="M123" s="56">
        <f t="shared" si="327"/>
        <v>25100.75</v>
      </c>
      <c r="N123" s="56">
        <f t="shared" si="328"/>
        <v>5020.1500000000005</v>
      </c>
      <c r="O123" s="65">
        <v>780</v>
      </c>
      <c r="P123" s="56">
        <f>VLOOKUP($G123,'Wholesale Price List'!$B:$W,22,FALSE)</f>
        <v>390</v>
      </c>
      <c r="Q123" s="36">
        <f t="shared" si="329"/>
        <v>31290.9</v>
      </c>
      <c r="R123" s="37">
        <f t="shared" si="330"/>
        <v>4349.0999999999995</v>
      </c>
      <c r="S123" s="18"/>
      <c r="T123" s="65">
        <v>270.83</v>
      </c>
      <c r="U123" s="56">
        <f t="shared" si="331"/>
        <v>35.207900000000002</v>
      </c>
      <c r="V123" s="56">
        <f t="shared" si="332"/>
        <v>235.62209999999999</v>
      </c>
      <c r="W123" s="56">
        <f t="shared" si="333"/>
        <v>282.74651999999998</v>
      </c>
      <c r="X123" s="36">
        <f t="shared" si="334"/>
        <v>31573.646520000002</v>
      </c>
      <c r="Y123" s="37">
        <f t="shared" si="335"/>
        <v>4523.3494799999999</v>
      </c>
      <c r="Z123" s="18"/>
      <c r="AA123" s="65">
        <v>541.66999999999996</v>
      </c>
      <c r="AB123" s="56">
        <f t="shared" si="336"/>
        <v>70.417099999999991</v>
      </c>
      <c r="AC123" s="56">
        <f t="shared" si="337"/>
        <v>471.25289999999995</v>
      </c>
      <c r="AD123" s="56">
        <f t="shared" si="338"/>
        <v>565.50347999999997</v>
      </c>
      <c r="AE123" s="36">
        <f t="shared" si="339"/>
        <v>31856.403480000001</v>
      </c>
      <c r="AF123" s="37">
        <f t="shared" si="340"/>
        <v>4565.60052</v>
      </c>
      <c r="AG123" s="18"/>
      <c r="AH123" s="56"/>
      <c r="AI123" s="56"/>
      <c r="AJ123" s="56"/>
      <c r="AK123" s="56"/>
      <c r="AL123" s="36"/>
      <c r="AM123" s="58"/>
      <c r="AN123" s="18"/>
      <c r="AO123" s="56"/>
      <c r="AP123" s="56"/>
      <c r="AQ123" s="56"/>
      <c r="AR123" s="56"/>
      <c r="AS123" s="36"/>
      <c r="AT123" s="58"/>
      <c r="AU123" s="18"/>
      <c r="AV123" s="35">
        <v>0.08</v>
      </c>
      <c r="AW123" s="56">
        <f t="shared" si="341"/>
        <v>2298</v>
      </c>
      <c r="AX123" s="35">
        <f t="shared" si="342"/>
        <v>0.13</v>
      </c>
      <c r="AY123" s="56">
        <f t="shared" si="343"/>
        <v>3734.25</v>
      </c>
      <c r="AZ123" s="35">
        <v>0.12</v>
      </c>
      <c r="BA123" s="56">
        <f t="shared" si="344"/>
        <v>3447</v>
      </c>
      <c r="BB123" s="38">
        <f t="shared" si="345"/>
        <v>0.09</v>
      </c>
      <c r="BC123" s="57">
        <f t="shared" si="346"/>
        <v>2585.25</v>
      </c>
      <c r="BD123" s="56">
        <f t="shared" si="347"/>
        <v>24.374700000000004</v>
      </c>
      <c r="BE123" s="57">
        <f t="shared" si="348"/>
        <v>2609.6246999999998</v>
      </c>
      <c r="BF123" s="56">
        <f t="shared" si="349"/>
        <v>48.75030000000001</v>
      </c>
      <c r="BG123" s="57">
        <f t="shared" si="350"/>
        <v>2634.0003000000002</v>
      </c>
      <c r="BH123" s="56"/>
      <c r="BI123" s="27"/>
      <c r="BJ123" s="168"/>
      <c r="BK123" s="27"/>
      <c r="BL123" s="19"/>
    </row>
    <row r="124" spans="1:64" s="20" customFormat="1" ht="25" customHeight="1" thickBot="1">
      <c r="A124" s="20" t="e">
        <f>_xlfn.XLOOKUP(G124,'[1]Hyundai Comms PL 0725'!$A:$A,'[1]Hyundai Comms PL 0725'!$B:$B)</f>
        <v>#N/A</v>
      </c>
      <c r="D124" s="172" t="s">
        <v>3237</v>
      </c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0"/>
      <c r="BK124" s="171"/>
      <c r="BL124" s="19"/>
    </row>
    <row r="125" spans="1:64" s="20" customFormat="1" ht="25" customHeight="1" thickBot="1">
      <c r="A125" s="20" t="e">
        <f>_xlfn.XLOOKUP(G125,'[1]Hyundai Comms PL 0725'!$A:$A,'[1]Hyundai Comms PL 0725'!$B:$B)</f>
        <v>#N/A</v>
      </c>
      <c r="B125" s="20">
        <f t="shared" ref="B125:B142" si="355">IF(BJ124="Title",1,IF(BJ125="Title","",B124+1))</f>
        <v>1</v>
      </c>
      <c r="C125" s="20" t="str">
        <f t="shared" ref="C125" si="356">IF(B125=1,D124,IF(B125="","",C124))</f>
        <v>KONA Electric [MY25]</v>
      </c>
      <c r="D125" s="33" t="str">
        <f t="shared" ref="D125" si="357">C125&amp;" "&amp;B125</f>
        <v>KONA Electric [MY25] 1</v>
      </c>
      <c r="E125" s="33" t="str">
        <f t="shared" ref="E125" si="358">D125&amp;" - "&amp;H125</f>
        <v>KONA Electric [MY25] 1 - Advance 48kWh MY25</v>
      </c>
      <c r="F125" s="33" t="str">
        <f>_xlfn.XLOOKUP(G125,'Wholesale Price List'!B:B,'Wholesale Price List'!C:C)</f>
        <v>HYKN00A4E5HE A  2</v>
      </c>
      <c r="G125" s="33" t="s">
        <v>143</v>
      </c>
      <c r="H125" s="34" t="str">
        <f>VLOOKUP($G125,'Wholesale Price List'!$B:$Z,4,FALSE)</f>
        <v>Advance 48kWh MY25</v>
      </c>
      <c r="I125" s="56">
        <f>VLOOKUP($G125,'Wholesale Price List'!$B:$V,9,FALSE)</f>
        <v>26341.666666666668</v>
      </c>
      <c r="J125" s="35">
        <v>0.13</v>
      </c>
      <c r="K125" s="137">
        <v>110</v>
      </c>
      <c r="L125" s="56">
        <f t="shared" si="244"/>
        <v>3314.416666666667</v>
      </c>
      <c r="M125" s="56">
        <f t="shared" ref="M125:M142" si="359">I125-L125</f>
        <v>23027.25</v>
      </c>
      <c r="N125" s="56">
        <f t="shared" ref="N125:N142" si="360">M125*20%</f>
        <v>4605.45</v>
      </c>
      <c r="O125" s="65">
        <v>780</v>
      </c>
      <c r="P125" s="56">
        <f>VLOOKUP($G125,'Wholesale Price List'!$B:$W,22,FALSE)</f>
        <v>10</v>
      </c>
      <c r="Q125" s="36">
        <f t="shared" ref="Q125:Q142" si="361">SUM(M125:P125)</f>
        <v>28422.7</v>
      </c>
      <c r="R125" s="37">
        <f t="shared" si="245"/>
        <v>3977.3</v>
      </c>
      <c r="S125" s="18"/>
      <c r="T125" s="65">
        <v>270.83</v>
      </c>
      <c r="U125" s="56">
        <f t="shared" ref="U125:U142" si="362">T125*J125</f>
        <v>35.207900000000002</v>
      </c>
      <c r="V125" s="56">
        <f t="shared" ref="V125:V142" si="363">T125-U125</f>
        <v>235.62209999999999</v>
      </c>
      <c r="W125" s="56">
        <f t="shared" ref="W125:W142" si="364">V125*1.2</f>
        <v>282.74651999999998</v>
      </c>
      <c r="X125" s="36">
        <f t="shared" ref="X125:X142" si="365">Q125+((T125-U125)*1.2)</f>
        <v>28705.446520000001</v>
      </c>
      <c r="Y125" s="37">
        <f t="shared" ref="Y125:Y142" si="366">((J125*I125)+(J125*T125))*1.2</f>
        <v>4151.5494799999997</v>
      </c>
      <c r="Z125" s="18"/>
      <c r="AA125" s="65">
        <v>541.66999999999996</v>
      </c>
      <c r="AB125" s="56">
        <f t="shared" ref="AB125:AB142" si="367">AA125*J125</f>
        <v>70.417099999999991</v>
      </c>
      <c r="AC125" s="56">
        <f t="shared" ref="AC125:AC142" si="368">AA125-AB125</f>
        <v>471.25289999999995</v>
      </c>
      <c r="AD125" s="56">
        <f t="shared" ref="AD125:AD142" si="369">AC125*1.2</f>
        <v>565.50347999999997</v>
      </c>
      <c r="AE125" s="36">
        <f t="shared" ref="AE125:AE142" si="370">Q125+AD125</f>
        <v>28988.20348</v>
      </c>
      <c r="AF125" s="37">
        <f t="shared" ref="AF125:AF142" si="371">((J125*I125)+(J125*AA125))*1.2</f>
        <v>4193.8005200000007</v>
      </c>
      <c r="AG125" s="18"/>
      <c r="AH125" s="56"/>
      <c r="AI125" s="56"/>
      <c r="AJ125" s="56"/>
      <c r="AK125" s="56"/>
      <c r="AL125" s="36"/>
      <c r="AM125" s="37"/>
      <c r="AN125" s="18"/>
      <c r="AO125" s="56"/>
      <c r="AP125" s="56"/>
      <c r="AQ125" s="56"/>
      <c r="AR125" s="56"/>
      <c r="AS125" s="36"/>
      <c r="AT125" s="37"/>
      <c r="AU125" s="18"/>
      <c r="AV125" s="35">
        <v>0.08</v>
      </c>
      <c r="AW125" s="56">
        <f t="shared" ref="AW125:AW142" si="372">AV125*I125</f>
        <v>2107.3333333333335</v>
      </c>
      <c r="AX125" s="35">
        <f t="shared" ref="AX125:AX142" si="373">J125</f>
        <v>0.13</v>
      </c>
      <c r="AY125" s="56">
        <f t="shared" ref="AY125:AY142" si="374">I125*J125</f>
        <v>3424.416666666667</v>
      </c>
      <c r="AZ125" s="35">
        <v>0.1</v>
      </c>
      <c r="BA125" s="56">
        <f t="shared" ref="BA125:BA142" si="375">AZ125*I125</f>
        <v>2634.166666666667</v>
      </c>
      <c r="BB125" s="38">
        <f t="shared" ref="BB125:BB142" si="376">BC125/I125</f>
        <v>0.10999999999999999</v>
      </c>
      <c r="BC125" s="57">
        <f t="shared" ref="BC125:BC142" si="377">(AY125+AW125)-BA125</f>
        <v>2897.583333333333</v>
      </c>
      <c r="BD125" s="56">
        <f t="shared" ref="BD125:BD142" si="378">((AX125+AV125)-AZ125)*T125</f>
        <v>29.791300000000003</v>
      </c>
      <c r="BE125" s="57">
        <f t="shared" ref="BE125:BE142" si="379">BC125+BD125</f>
        <v>2927.3746333333329</v>
      </c>
      <c r="BF125" s="56">
        <f t="shared" ref="BF125:BF142" si="380">((AX125+AV125)-AZ125)*AA125</f>
        <v>59.5837</v>
      </c>
      <c r="BG125" s="57">
        <f t="shared" ref="BG125:BG142" si="381">BC125+BF125</f>
        <v>2957.1670333333332</v>
      </c>
      <c r="BH125" s="56"/>
      <c r="BI125" s="26"/>
      <c r="BJ125" s="169"/>
      <c r="BK125" s="27"/>
      <c r="BL125" s="19"/>
    </row>
    <row r="126" spans="1:64" s="20" customFormat="1" ht="25" customHeight="1" thickBot="1">
      <c r="A126" s="20" t="e">
        <f>_xlfn.XLOOKUP(G126,'[1]Hyundai Comms PL 0725'!$A:$A,'[1]Hyundai Comms PL 0725'!$B:$B)</f>
        <v>#N/A</v>
      </c>
      <c r="B126" s="20">
        <f t="shared" si="355"/>
        <v>2</v>
      </c>
      <c r="C126" s="20" t="str">
        <f t="shared" ref="C126:C142" si="382">IF(B126=1,D125,IF(B126="","",C125))</f>
        <v>KONA Electric [MY25]</v>
      </c>
      <c r="D126" s="33" t="str">
        <f t="shared" ref="D126:D142" si="383">C126&amp;" "&amp;B126</f>
        <v>KONA Electric [MY25] 2</v>
      </c>
      <c r="E126" s="33" t="str">
        <f t="shared" ref="E126:E142" si="384">D126&amp;" - "&amp;H126</f>
        <v>KONA Electric [MY25] 2 - Advance 48kWh +Comfort Pack MY25</v>
      </c>
      <c r="F126" s="33" t="str">
        <f>_xlfn.XLOOKUP(G126,'Wholesale Price List'!B:B,'Wholesale Price List'!C:C)</f>
        <v>HYKN00A4C5HE A  2</v>
      </c>
      <c r="G126" s="33" t="s">
        <v>144</v>
      </c>
      <c r="H126" s="34" t="str">
        <f>VLOOKUP($G126,'Wholesale Price List'!$B:$Z,4,FALSE)</f>
        <v>Advance 48kWh +Comfort Pack MY25</v>
      </c>
      <c r="I126" s="56">
        <f>VLOOKUP($G126,'Wholesale Price List'!$B:$V,9,FALSE)</f>
        <v>26841.666666666668</v>
      </c>
      <c r="J126" s="35">
        <v>0.13</v>
      </c>
      <c r="K126" s="137">
        <v>110</v>
      </c>
      <c r="L126" s="56">
        <f t="shared" si="244"/>
        <v>3379.416666666667</v>
      </c>
      <c r="M126" s="56">
        <f t="shared" si="359"/>
        <v>23462.25</v>
      </c>
      <c r="N126" s="56">
        <f t="shared" si="360"/>
        <v>4692.45</v>
      </c>
      <c r="O126" s="65">
        <v>780</v>
      </c>
      <c r="P126" s="56">
        <f>VLOOKUP($G126,'Wholesale Price List'!$B:$W,22,FALSE)</f>
        <v>10</v>
      </c>
      <c r="Q126" s="36">
        <f t="shared" si="361"/>
        <v>28944.7</v>
      </c>
      <c r="R126" s="37">
        <f t="shared" si="245"/>
        <v>4055.3</v>
      </c>
      <c r="S126" s="18"/>
      <c r="T126" s="65">
        <v>270.83</v>
      </c>
      <c r="U126" s="56">
        <f t="shared" si="362"/>
        <v>35.207900000000002</v>
      </c>
      <c r="V126" s="56">
        <f t="shared" si="363"/>
        <v>235.62209999999999</v>
      </c>
      <c r="W126" s="56">
        <f t="shared" si="364"/>
        <v>282.74651999999998</v>
      </c>
      <c r="X126" s="36">
        <f t="shared" si="365"/>
        <v>29227.446520000001</v>
      </c>
      <c r="Y126" s="37">
        <f t="shared" si="366"/>
        <v>4229.5494799999997</v>
      </c>
      <c r="Z126" s="18"/>
      <c r="AA126" s="65">
        <v>541.66999999999996</v>
      </c>
      <c r="AB126" s="56">
        <f t="shared" si="367"/>
        <v>70.417099999999991</v>
      </c>
      <c r="AC126" s="56">
        <f t="shared" si="368"/>
        <v>471.25289999999995</v>
      </c>
      <c r="AD126" s="56">
        <f t="shared" si="369"/>
        <v>565.50347999999997</v>
      </c>
      <c r="AE126" s="36">
        <f t="shared" si="370"/>
        <v>29510.20348</v>
      </c>
      <c r="AF126" s="37">
        <f t="shared" si="371"/>
        <v>4271.8005200000007</v>
      </c>
      <c r="AG126" s="18"/>
      <c r="AH126" s="56"/>
      <c r="AI126" s="56"/>
      <c r="AJ126" s="56"/>
      <c r="AK126" s="56"/>
      <c r="AL126" s="36"/>
      <c r="AM126" s="37"/>
      <c r="AN126" s="18"/>
      <c r="AO126" s="56"/>
      <c r="AP126" s="56"/>
      <c r="AQ126" s="56"/>
      <c r="AR126" s="56"/>
      <c r="AS126" s="36"/>
      <c r="AT126" s="37"/>
      <c r="AU126" s="18"/>
      <c r="AV126" s="35">
        <v>0.08</v>
      </c>
      <c r="AW126" s="56">
        <f t="shared" si="372"/>
        <v>2147.3333333333335</v>
      </c>
      <c r="AX126" s="35">
        <f t="shared" si="373"/>
        <v>0.13</v>
      </c>
      <c r="AY126" s="56">
        <f t="shared" si="374"/>
        <v>3489.416666666667</v>
      </c>
      <c r="AZ126" s="35">
        <v>0.1</v>
      </c>
      <c r="BA126" s="56">
        <f t="shared" si="375"/>
        <v>2684.166666666667</v>
      </c>
      <c r="BB126" s="38">
        <f t="shared" si="376"/>
        <v>0.10999999999999999</v>
      </c>
      <c r="BC126" s="57">
        <f t="shared" si="377"/>
        <v>2952.583333333333</v>
      </c>
      <c r="BD126" s="56">
        <f t="shared" si="378"/>
        <v>29.791300000000003</v>
      </c>
      <c r="BE126" s="57">
        <f t="shared" si="379"/>
        <v>2982.3746333333329</v>
      </c>
      <c r="BF126" s="56">
        <f t="shared" si="380"/>
        <v>59.5837</v>
      </c>
      <c r="BG126" s="57">
        <f t="shared" si="381"/>
        <v>3012.1670333333332</v>
      </c>
      <c r="BH126" s="56"/>
      <c r="BI126" s="26"/>
      <c r="BJ126" s="56"/>
      <c r="BK126" s="26"/>
      <c r="BL126" s="19"/>
    </row>
    <row r="127" spans="1:64" s="20" customFormat="1" ht="25" customHeight="1" thickBot="1">
      <c r="A127" s="20" t="s">
        <v>1814</v>
      </c>
      <c r="B127" s="20">
        <f t="shared" si="355"/>
        <v>3</v>
      </c>
      <c r="C127" s="20" t="str">
        <f t="shared" si="382"/>
        <v>KONA Electric [MY25]</v>
      </c>
      <c r="D127" s="33" t="str">
        <f t="shared" si="383"/>
        <v>KONA Electric [MY25] 3</v>
      </c>
      <c r="E127" s="33" t="str">
        <f t="shared" si="384"/>
        <v>KONA Electric [MY25] 3 - Advance 65kWh MY25</v>
      </c>
      <c r="F127" s="33" t="str">
        <f>_xlfn.XLOOKUP(G127,'Wholesale Price List'!B:B,'Wholesale Price List'!C:C)</f>
        <v>HYKN00ADE5HE A  2</v>
      </c>
      <c r="G127" s="33" t="s">
        <v>145</v>
      </c>
      <c r="H127" s="34" t="str">
        <f>VLOOKUP($G127,'Wholesale Price List'!$B:$Z,4,FALSE)</f>
        <v>Advance 65kWh MY25</v>
      </c>
      <c r="I127" s="56">
        <f>VLOOKUP($G127,'Wholesale Price List'!$B:$V,9,FALSE)</f>
        <v>28508.333333333336</v>
      </c>
      <c r="J127" s="35">
        <v>0.13</v>
      </c>
      <c r="K127" s="137">
        <v>110</v>
      </c>
      <c r="L127" s="56">
        <f t="shared" si="244"/>
        <v>3596.0833333333339</v>
      </c>
      <c r="M127" s="56">
        <f t="shared" si="359"/>
        <v>24912.25</v>
      </c>
      <c r="N127" s="56">
        <f t="shared" si="360"/>
        <v>4982.4500000000007</v>
      </c>
      <c r="O127" s="65">
        <v>780</v>
      </c>
      <c r="P127" s="56">
        <f>VLOOKUP($G127,'Wholesale Price List'!$B:$W,22,FALSE)</f>
        <v>10</v>
      </c>
      <c r="Q127" s="36">
        <f t="shared" si="361"/>
        <v>30684.7</v>
      </c>
      <c r="R127" s="37">
        <f t="shared" si="245"/>
        <v>4315.3</v>
      </c>
      <c r="S127" s="18"/>
      <c r="T127" s="65">
        <v>270.83</v>
      </c>
      <c r="U127" s="56">
        <f t="shared" si="362"/>
        <v>35.207900000000002</v>
      </c>
      <c r="V127" s="56">
        <f t="shared" si="363"/>
        <v>235.62209999999999</v>
      </c>
      <c r="W127" s="56">
        <f t="shared" si="364"/>
        <v>282.74651999999998</v>
      </c>
      <c r="X127" s="36">
        <f t="shared" si="365"/>
        <v>30967.446520000001</v>
      </c>
      <c r="Y127" s="37">
        <f t="shared" si="366"/>
        <v>4489.5494800000006</v>
      </c>
      <c r="Z127" s="18"/>
      <c r="AA127" s="65">
        <v>541.66999999999996</v>
      </c>
      <c r="AB127" s="56">
        <f t="shared" si="367"/>
        <v>70.417099999999991</v>
      </c>
      <c r="AC127" s="56">
        <f t="shared" si="368"/>
        <v>471.25289999999995</v>
      </c>
      <c r="AD127" s="56">
        <f t="shared" si="369"/>
        <v>565.50347999999997</v>
      </c>
      <c r="AE127" s="36">
        <f t="shared" si="370"/>
        <v>31250.20348</v>
      </c>
      <c r="AF127" s="37">
        <f t="shared" si="371"/>
        <v>4531.8005200000007</v>
      </c>
      <c r="AG127" s="18"/>
      <c r="AH127" s="56"/>
      <c r="AI127" s="56"/>
      <c r="AJ127" s="56"/>
      <c r="AK127" s="56"/>
      <c r="AL127" s="36"/>
      <c r="AM127" s="37"/>
      <c r="AN127" s="18"/>
      <c r="AO127" s="56"/>
      <c r="AP127" s="56"/>
      <c r="AQ127" s="56"/>
      <c r="AR127" s="56"/>
      <c r="AS127" s="36"/>
      <c r="AT127" s="37"/>
      <c r="AU127" s="18"/>
      <c r="AV127" s="35">
        <v>0.08</v>
      </c>
      <c r="AW127" s="56">
        <f t="shared" si="372"/>
        <v>2280.666666666667</v>
      </c>
      <c r="AX127" s="35">
        <f t="shared" si="373"/>
        <v>0.13</v>
      </c>
      <c r="AY127" s="56">
        <f t="shared" si="374"/>
        <v>3706.0833333333339</v>
      </c>
      <c r="AZ127" s="35">
        <v>0.1</v>
      </c>
      <c r="BA127" s="56">
        <f t="shared" si="375"/>
        <v>2850.8333333333339</v>
      </c>
      <c r="BB127" s="38">
        <f t="shared" si="376"/>
        <v>0.11</v>
      </c>
      <c r="BC127" s="57">
        <f t="shared" si="377"/>
        <v>3135.916666666667</v>
      </c>
      <c r="BD127" s="56">
        <f t="shared" si="378"/>
        <v>29.791300000000003</v>
      </c>
      <c r="BE127" s="57">
        <f t="shared" si="379"/>
        <v>3165.7079666666668</v>
      </c>
      <c r="BF127" s="56">
        <f t="shared" si="380"/>
        <v>59.5837</v>
      </c>
      <c r="BG127" s="57">
        <f t="shared" si="381"/>
        <v>3195.5003666666671</v>
      </c>
      <c r="BH127" s="56"/>
      <c r="BI127" s="26"/>
      <c r="BJ127" s="56"/>
      <c r="BK127" s="26"/>
      <c r="BL127" s="19"/>
    </row>
    <row r="128" spans="1:64" s="20" customFormat="1" ht="25" customHeight="1" thickBot="1">
      <c r="A128" s="20" t="s">
        <v>1832</v>
      </c>
      <c r="B128" s="20">
        <f t="shared" si="355"/>
        <v>4</v>
      </c>
      <c r="C128" s="20" t="str">
        <f t="shared" si="382"/>
        <v>KONA Electric [MY25]</v>
      </c>
      <c r="D128" s="33" t="str">
        <f t="shared" si="383"/>
        <v>KONA Electric [MY25] 4</v>
      </c>
      <c r="E128" s="33" t="str">
        <f t="shared" si="384"/>
        <v>KONA Electric [MY25] 4 - Advance 65kWh +Comfort Pack MY25</v>
      </c>
      <c r="F128" s="33" t="str">
        <f>_xlfn.XLOOKUP(G128,'Wholesale Price List'!B:B,'Wholesale Price List'!C:C)</f>
        <v>HYKN00ADC5HE A  2</v>
      </c>
      <c r="G128" s="33" t="s">
        <v>146</v>
      </c>
      <c r="H128" s="34" t="str">
        <f>VLOOKUP($G128,'Wholesale Price List'!$B:$Z,4,FALSE)</f>
        <v>Advance 65kWh +Comfort Pack MY25</v>
      </c>
      <c r="I128" s="56">
        <f>VLOOKUP($G128,'Wholesale Price List'!$B:$V,9,FALSE)</f>
        <v>29008.333333333336</v>
      </c>
      <c r="J128" s="35">
        <v>0.13</v>
      </c>
      <c r="K128" s="137">
        <v>110</v>
      </c>
      <c r="L128" s="56">
        <f t="shared" si="244"/>
        <v>3661.0833333333339</v>
      </c>
      <c r="M128" s="56">
        <f t="shared" si="359"/>
        <v>25347.25</v>
      </c>
      <c r="N128" s="56">
        <f t="shared" si="360"/>
        <v>5069.4500000000007</v>
      </c>
      <c r="O128" s="65">
        <v>780</v>
      </c>
      <c r="P128" s="56">
        <f>VLOOKUP($G128,'Wholesale Price List'!$B:$W,22,FALSE)</f>
        <v>10</v>
      </c>
      <c r="Q128" s="36">
        <f t="shared" si="361"/>
        <v>31206.7</v>
      </c>
      <c r="R128" s="37">
        <f t="shared" si="245"/>
        <v>4393.3</v>
      </c>
      <c r="S128" s="18"/>
      <c r="T128" s="65">
        <v>270.83</v>
      </c>
      <c r="U128" s="56">
        <f t="shared" si="362"/>
        <v>35.207900000000002</v>
      </c>
      <c r="V128" s="56">
        <f t="shared" si="363"/>
        <v>235.62209999999999</v>
      </c>
      <c r="W128" s="56">
        <f t="shared" si="364"/>
        <v>282.74651999999998</v>
      </c>
      <c r="X128" s="36">
        <f t="shared" si="365"/>
        <v>31489.446520000001</v>
      </c>
      <c r="Y128" s="37">
        <f t="shared" si="366"/>
        <v>4567.5494800000006</v>
      </c>
      <c r="Z128" s="18"/>
      <c r="AA128" s="65">
        <v>541.66999999999996</v>
      </c>
      <c r="AB128" s="56">
        <f t="shared" si="367"/>
        <v>70.417099999999991</v>
      </c>
      <c r="AC128" s="56">
        <f t="shared" si="368"/>
        <v>471.25289999999995</v>
      </c>
      <c r="AD128" s="56">
        <f t="shared" si="369"/>
        <v>565.50347999999997</v>
      </c>
      <c r="AE128" s="36">
        <f t="shared" si="370"/>
        <v>31772.20348</v>
      </c>
      <c r="AF128" s="37">
        <f t="shared" si="371"/>
        <v>4609.8005200000007</v>
      </c>
      <c r="AG128" s="18"/>
      <c r="AH128" s="56"/>
      <c r="AI128" s="56"/>
      <c r="AJ128" s="56"/>
      <c r="AK128" s="56"/>
      <c r="AL128" s="36"/>
      <c r="AM128" s="37"/>
      <c r="AN128" s="18"/>
      <c r="AO128" s="56"/>
      <c r="AP128" s="56"/>
      <c r="AQ128" s="56"/>
      <c r="AR128" s="56"/>
      <c r="AS128" s="36"/>
      <c r="AT128" s="37"/>
      <c r="AU128" s="18"/>
      <c r="AV128" s="35">
        <v>0.08</v>
      </c>
      <c r="AW128" s="56">
        <f t="shared" si="372"/>
        <v>2320.666666666667</v>
      </c>
      <c r="AX128" s="35">
        <f t="shared" si="373"/>
        <v>0.13</v>
      </c>
      <c r="AY128" s="56">
        <f t="shared" si="374"/>
        <v>3771.0833333333339</v>
      </c>
      <c r="AZ128" s="35">
        <v>0.1</v>
      </c>
      <c r="BA128" s="56">
        <f t="shared" si="375"/>
        <v>2900.8333333333339</v>
      </c>
      <c r="BB128" s="38">
        <f t="shared" si="376"/>
        <v>0.11</v>
      </c>
      <c r="BC128" s="57">
        <f t="shared" si="377"/>
        <v>3190.916666666667</v>
      </c>
      <c r="BD128" s="56">
        <f t="shared" si="378"/>
        <v>29.791300000000003</v>
      </c>
      <c r="BE128" s="57">
        <f t="shared" si="379"/>
        <v>3220.7079666666668</v>
      </c>
      <c r="BF128" s="56">
        <f t="shared" si="380"/>
        <v>59.5837</v>
      </c>
      <c r="BG128" s="57">
        <f t="shared" si="381"/>
        <v>3250.5003666666671</v>
      </c>
      <c r="BH128" s="56"/>
      <c r="BI128" s="26"/>
      <c r="BJ128" s="56"/>
      <c r="BK128" s="26"/>
      <c r="BL128" s="19"/>
    </row>
    <row r="129" spans="1:64" s="20" customFormat="1" ht="25" customHeight="1" thickBot="1">
      <c r="A129" s="20" t="str">
        <f>_xlfn.XLOOKUP(G129,'[1]Hyundai Comms PL 0725'!$A:$A,'[1]Hyundai Comms PL 0725'!$B:$B)</f>
        <v>HYKN00NLI5HE A  2</v>
      </c>
      <c r="B129" s="20">
        <f t="shared" si="355"/>
        <v>5</v>
      </c>
      <c r="C129" s="20" t="str">
        <f t="shared" si="382"/>
        <v>KONA Electric [MY25]</v>
      </c>
      <c r="D129" s="33" t="str">
        <f t="shared" si="383"/>
        <v>KONA Electric [MY25] 5</v>
      </c>
      <c r="E129" s="33" t="str">
        <f t="shared" si="384"/>
        <v>KONA Electric [MY25] 5 - N Line 65kWh MY25</v>
      </c>
      <c r="F129" s="33" t="str">
        <f>_xlfn.XLOOKUP(G129,'Wholesale Price List'!B:B,'Wholesale Price List'!C:C)</f>
        <v>HYKN00NLI5HE A  2</v>
      </c>
      <c r="G129" s="33" t="s">
        <v>147</v>
      </c>
      <c r="H129" s="34" t="str">
        <f>VLOOKUP($G129,'Wholesale Price List'!$B:$Z,4,FALSE)</f>
        <v>N Line 65kWh MY25</v>
      </c>
      <c r="I129" s="56">
        <f>VLOOKUP($G129,'Wholesale Price List'!$B:$V,9,FALSE)</f>
        <v>30175</v>
      </c>
      <c r="J129" s="35">
        <v>0.13</v>
      </c>
      <c r="K129" s="137">
        <v>110</v>
      </c>
      <c r="L129" s="56">
        <f t="shared" si="244"/>
        <v>3812.75</v>
      </c>
      <c r="M129" s="56">
        <f t="shared" si="359"/>
        <v>26362.25</v>
      </c>
      <c r="N129" s="56">
        <f t="shared" si="360"/>
        <v>5272.4500000000007</v>
      </c>
      <c r="O129" s="65">
        <v>780</v>
      </c>
      <c r="P129" s="56">
        <f>VLOOKUP($G129,'Wholesale Price List'!$B:$W,22,FALSE)</f>
        <v>10</v>
      </c>
      <c r="Q129" s="36">
        <f t="shared" si="361"/>
        <v>32424.7</v>
      </c>
      <c r="R129" s="37">
        <f t="shared" si="245"/>
        <v>4575.3</v>
      </c>
      <c r="S129" s="18"/>
      <c r="T129" s="65">
        <v>270.83</v>
      </c>
      <c r="U129" s="56">
        <f t="shared" si="362"/>
        <v>35.207900000000002</v>
      </c>
      <c r="V129" s="56">
        <f t="shared" si="363"/>
        <v>235.62209999999999</v>
      </c>
      <c r="W129" s="56">
        <f t="shared" si="364"/>
        <v>282.74651999999998</v>
      </c>
      <c r="X129" s="36">
        <f t="shared" si="365"/>
        <v>32707.446520000001</v>
      </c>
      <c r="Y129" s="37">
        <f t="shared" si="366"/>
        <v>4749.5494799999997</v>
      </c>
      <c r="Z129" s="18"/>
      <c r="AA129" s="65">
        <v>541.66999999999996</v>
      </c>
      <c r="AB129" s="56">
        <f t="shared" si="367"/>
        <v>70.417099999999991</v>
      </c>
      <c r="AC129" s="56">
        <f t="shared" si="368"/>
        <v>471.25289999999995</v>
      </c>
      <c r="AD129" s="56">
        <f t="shared" si="369"/>
        <v>565.50347999999997</v>
      </c>
      <c r="AE129" s="36">
        <f t="shared" si="370"/>
        <v>32990.203480000004</v>
      </c>
      <c r="AF129" s="37">
        <f t="shared" si="371"/>
        <v>4791.8005199999998</v>
      </c>
      <c r="AG129" s="18"/>
      <c r="AH129" s="56"/>
      <c r="AI129" s="56"/>
      <c r="AJ129" s="56"/>
      <c r="AK129" s="56"/>
      <c r="AL129" s="36"/>
      <c r="AM129" s="37"/>
      <c r="AN129" s="18"/>
      <c r="AO129" s="56"/>
      <c r="AP129" s="56"/>
      <c r="AQ129" s="56"/>
      <c r="AR129" s="56"/>
      <c r="AS129" s="36"/>
      <c r="AT129" s="37"/>
      <c r="AU129" s="18"/>
      <c r="AV129" s="35">
        <v>0.08</v>
      </c>
      <c r="AW129" s="56">
        <f t="shared" si="372"/>
        <v>2414</v>
      </c>
      <c r="AX129" s="35">
        <f t="shared" si="373"/>
        <v>0.13</v>
      </c>
      <c r="AY129" s="56">
        <f t="shared" si="374"/>
        <v>3922.75</v>
      </c>
      <c r="AZ129" s="35">
        <v>0.1</v>
      </c>
      <c r="BA129" s="56">
        <f t="shared" si="375"/>
        <v>3017.5</v>
      </c>
      <c r="BB129" s="38">
        <f t="shared" si="376"/>
        <v>0.11</v>
      </c>
      <c r="BC129" s="57">
        <f t="shared" si="377"/>
        <v>3319.25</v>
      </c>
      <c r="BD129" s="56">
        <f t="shared" si="378"/>
        <v>29.791300000000003</v>
      </c>
      <c r="BE129" s="57">
        <f t="shared" si="379"/>
        <v>3349.0412999999999</v>
      </c>
      <c r="BF129" s="56">
        <f t="shared" si="380"/>
        <v>59.5837</v>
      </c>
      <c r="BG129" s="57">
        <f t="shared" si="381"/>
        <v>3378.8337000000001</v>
      </c>
      <c r="BH129" s="56"/>
      <c r="BI129" s="26"/>
      <c r="BJ129" s="56"/>
      <c r="BK129" s="26"/>
      <c r="BL129" s="19"/>
    </row>
    <row r="130" spans="1:64" s="20" customFormat="1" ht="25" customHeight="1" thickBot="1">
      <c r="A130" s="20" t="str">
        <f>_xlfn.XLOOKUP(G130,'[1]Hyundai Comms PL 0725'!$A:$A,'[1]Hyundai Comms PL 0725'!$B:$B)</f>
        <v>HYKN00NLI5HE A  2</v>
      </c>
      <c r="B130" s="20">
        <f t="shared" si="355"/>
        <v>6</v>
      </c>
      <c r="C130" s="20" t="str">
        <f t="shared" si="382"/>
        <v>KONA Electric [MY25]</v>
      </c>
      <c r="D130" s="33" t="str">
        <f t="shared" si="383"/>
        <v>KONA Electric [MY25] 6</v>
      </c>
      <c r="E130" s="33" t="str">
        <f t="shared" si="384"/>
        <v>KONA Electric [MY25] 6 - N Line 65kWh +2TR MY25</v>
      </c>
      <c r="F130" s="33" t="str">
        <f>_xlfn.XLOOKUP(G130,'Wholesale Price List'!B:B,'Wholesale Price List'!C:C)</f>
        <v>HYKN00NLI5HE A  2</v>
      </c>
      <c r="G130" s="33" t="s">
        <v>148</v>
      </c>
      <c r="H130" s="34" t="str">
        <f>VLOOKUP($G130,'Wholesale Price List'!$B:$Z,4,FALSE)</f>
        <v>N Line 65kWh +2TR MY25</v>
      </c>
      <c r="I130" s="56">
        <f>VLOOKUP($G130,'Wholesale Price List'!$B:$V,9,FALSE)</f>
        <v>30591.666666666668</v>
      </c>
      <c r="J130" s="35">
        <v>0.13</v>
      </c>
      <c r="K130" s="137">
        <v>110</v>
      </c>
      <c r="L130" s="56">
        <f t="shared" si="244"/>
        <v>3866.916666666667</v>
      </c>
      <c r="M130" s="56">
        <f t="shared" si="359"/>
        <v>26724.75</v>
      </c>
      <c r="N130" s="56">
        <f t="shared" si="360"/>
        <v>5344.9500000000007</v>
      </c>
      <c r="O130" s="65">
        <v>780</v>
      </c>
      <c r="P130" s="56">
        <f>VLOOKUP($G130,'Wholesale Price List'!$B:$W,22,FALSE)</f>
        <v>10</v>
      </c>
      <c r="Q130" s="36">
        <f t="shared" si="361"/>
        <v>32859.699999999997</v>
      </c>
      <c r="R130" s="37">
        <f t="shared" si="245"/>
        <v>4640.3</v>
      </c>
      <c r="S130" s="18"/>
      <c r="T130" s="65">
        <v>270.83</v>
      </c>
      <c r="U130" s="56">
        <f t="shared" si="362"/>
        <v>35.207900000000002</v>
      </c>
      <c r="V130" s="56">
        <f t="shared" si="363"/>
        <v>235.62209999999999</v>
      </c>
      <c r="W130" s="56">
        <f t="shared" si="364"/>
        <v>282.74651999999998</v>
      </c>
      <c r="X130" s="36">
        <f t="shared" si="365"/>
        <v>33142.446519999998</v>
      </c>
      <c r="Y130" s="37">
        <f t="shared" si="366"/>
        <v>4814.5494799999997</v>
      </c>
      <c r="Z130" s="18"/>
      <c r="AA130" s="65">
        <v>541.66999999999996</v>
      </c>
      <c r="AB130" s="56">
        <f t="shared" si="367"/>
        <v>70.417099999999991</v>
      </c>
      <c r="AC130" s="56">
        <f t="shared" si="368"/>
        <v>471.25289999999995</v>
      </c>
      <c r="AD130" s="56">
        <f t="shared" si="369"/>
        <v>565.50347999999997</v>
      </c>
      <c r="AE130" s="36">
        <f t="shared" si="370"/>
        <v>33425.203479999996</v>
      </c>
      <c r="AF130" s="37">
        <f t="shared" si="371"/>
        <v>4856.8005200000007</v>
      </c>
      <c r="AG130" s="18"/>
      <c r="AH130" s="56"/>
      <c r="AI130" s="56"/>
      <c r="AJ130" s="56"/>
      <c r="AK130" s="56"/>
      <c r="AL130" s="36"/>
      <c r="AM130" s="37"/>
      <c r="AN130" s="18"/>
      <c r="AO130" s="56"/>
      <c r="AP130" s="56"/>
      <c r="AQ130" s="56"/>
      <c r="AR130" s="56"/>
      <c r="AS130" s="36"/>
      <c r="AT130" s="37"/>
      <c r="AU130" s="18"/>
      <c r="AV130" s="35">
        <v>0.08</v>
      </c>
      <c r="AW130" s="56">
        <f t="shared" si="372"/>
        <v>2447.3333333333335</v>
      </c>
      <c r="AX130" s="35">
        <f t="shared" si="373"/>
        <v>0.13</v>
      </c>
      <c r="AY130" s="56">
        <f t="shared" si="374"/>
        <v>3976.916666666667</v>
      </c>
      <c r="AZ130" s="35">
        <v>0.1</v>
      </c>
      <c r="BA130" s="56">
        <f t="shared" si="375"/>
        <v>3059.166666666667</v>
      </c>
      <c r="BB130" s="38">
        <f t="shared" si="376"/>
        <v>0.10999999999999999</v>
      </c>
      <c r="BC130" s="57">
        <f t="shared" si="377"/>
        <v>3365.083333333333</v>
      </c>
      <c r="BD130" s="56">
        <f t="shared" si="378"/>
        <v>29.791300000000003</v>
      </c>
      <c r="BE130" s="57">
        <f t="shared" si="379"/>
        <v>3394.8746333333329</v>
      </c>
      <c r="BF130" s="56">
        <f t="shared" si="380"/>
        <v>59.5837</v>
      </c>
      <c r="BG130" s="57">
        <f t="shared" si="381"/>
        <v>3424.6670333333332</v>
      </c>
      <c r="BH130" s="56"/>
      <c r="BI130" s="26"/>
      <c r="BJ130" s="56"/>
      <c r="BK130" s="26"/>
      <c r="BL130" s="19"/>
    </row>
    <row r="131" spans="1:64" s="20" customFormat="1" ht="25" customHeight="1" thickBot="1">
      <c r="A131" s="20" t="str">
        <f>_xlfn.XLOOKUP(G131,'[1]Hyundai Comms PL 0725'!$A:$A,'[1]Hyundai Comms PL 0725'!$B:$B)</f>
        <v>HYKN00NLS5HE A  2</v>
      </c>
      <c r="B131" s="20">
        <f t="shared" si="355"/>
        <v>7</v>
      </c>
      <c r="C131" s="20" t="str">
        <f t="shared" si="382"/>
        <v>KONA Electric [MY25]</v>
      </c>
      <c r="D131" s="33" t="str">
        <f t="shared" si="383"/>
        <v>KONA Electric [MY25] 7</v>
      </c>
      <c r="E131" s="33" t="str">
        <f t="shared" si="384"/>
        <v>KONA Electric [MY25] 7 - N Line S 65kWh MY25</v>
      </c>
      <c r="F131" s="33" t="str">
        <f>_xlfn.XLOOKUP(G131,'Wholesale Price List'!B:B,'Wholesale Price List'!C:C)</f>
        <v>HYKN00NLS5HE A  2</v>
      </c>
      <c r="G131" s="33" t="s">
        <v>149</v>
      </c>
      <c r="H131" s="34" t="str">
        <f>VLOOKUP($G131,'Wholesale Price List'!$B:$Z,4,FALSE)</f>
        <v>N Line S 65kWh MY25</v>
      </c>
      <c r="I131" s="56">
        <f>VLOOKUP($G131,'Wholesale Price List'!$B:$V,9,FALSE)</f>
        <v>32175</v>
      </c>
      <c r="J131" s="35">
        <v>0.13</v>
      </c>
      <c r="K131" s="137">
        <v>110</v>
      </c>
      <c r="L131" s="56">
        <f t="shared" si="244"/>
        <v>4072.75</v>
      </c>
      <c r="M131" s="56">
        <f t="shared" si="359"/>
        <v>28102.25</v>
      </c>
      <c r="N131" s="56">
        <f t="shared" si="360"/>
        <v>5620.4500000000007</v>
      </c>
      <c r="O131" s="65">
        <v>780</v>
      </c>
      <c r="P131" s="56">
        <f>VLOOKUP($G131,'Wholesale Price List'!$B:$W,22,FALSE)</f>
        <v>10</v>
      </c>
      <c r="Q131" s="36">
        <f t="shared" si="361"/>
        <v>34512.699999999997</v>
      </c>
      <c r="R131" s="37">
        <f t="shared" si="245"/>
        <v>4887.3</v>
      </c>
      <c r="S131" s="18"/>
      <c r="T131" s="65">
        <v>270.83</v>
      </c>
      <c r="U131" s="56">
        <f t="shared" si="362"/>
        <v>35.207900000000002</v>
      </c>
      <c r="V131" s="56">
        <f t="shared" si="363"/>
        <v>235.62209999999999</v>
      </c>
      <c r="W131" s="56">
        <f t="shared" si="364"/>
        <v>282.74651999999998</v>
      </c>
      <c r="X131" s="36">
        <f t="shared" si="365"/>
        <v>34795.446519999998</v>
      </c>
      <c r="Y131" s="37">
        <f t="shared" si="366"/>
        <v>5061.5494800000006</v>
      </c>
      <c r="Z131" s="18"/>
      <c r="AA131" s="65">
        <v>541.66999999999996</v>
      </c>
      <c r="AB131" s="56">
        <f t="shared" si="367"/>
        <v>70.417099999999991</v>
      </c>
      <c r="AC131" s="56">
        <f t="shared" si="368"/>
        <v>471.25289999999995</v>
      </c>
      <c r="AD131" s="56">
        <f t="shared" si="369"/>
        <v>565.50347999999997</v>
      </c>
      <c r="AE131" s="36">
        <f t="shared" si="370"/>
        <v>35078.203479999996</v>
      </c>
      <c r="AF131" s="37">
        <f t="shared" si="371"/>
        <v>5103.8005199999998</v>
      </c>
      <c r="AG131" s="18"/>
      <c r="AH131" s="56"/>
      <c r="AI131" s="56"/>
      <c r="AJ131" s="56"/>
      <c r="AK131" s="56"/>
      <c r="AL131" s="36"/>
      <c r="AM131" s="37"/>
      <c r="AN131" s="18"/>
      <c r="AO131" s="56"/>
      <c r="AP131" s="56"/>
      <c r="AQ131" s="56"/>
      <c r="AR131" s="56"/>
      <c r="AS131" s="36"/>
      <c r="AT131" s="37"/>
      <c r="AU131" s="18"/>
      <c r="AV131" s="35">
        <v>0.08</v>
      </c>
      <c r="AW131" s="56">
        <f t="shared" si="372"/>
        <v>2574</v>
      </c>
      <c r="AX131" s="35">
        <f t="shared" si="373"/>
        <v>0.13</v>
      </c>
      <c r="AY131" s="56">
        <f t="shared" si="374"/>
        <v>4182.75</v>
      </c>
      <c r="AZ131" s="35">
        <v>0.1</v>
      </c>
      <c r="BA131" s="56">
        <f t="shared" si="375"/>
        <v>3217.5</v>
      </c>
      <c r="BB131" s="38">
        <f t="shared" si="376"/>
        <v>0.11</v>
      </c>
      <c r="BC131" s="57">
        <f t="shared" si="377"/>
        <v>3539.25</v>
      </c>
      <c r="BD131" s="56">
        <f t="shared" si="378"/>
        <v>29.791300000000003</v>
      </c>
      <c r="BE131" s="57">
        <f t="shared" si="379"/>
        <v>3569.0412999999999</v>
      </c>
      <c r="BF131" s="56">
        <f t="shared" si="380"/>
        <v>59.5837</v>
      </c>
      <c r="BG131" s="57">
        <f t="shared" si="381"/>
        <v>3598.8337000000001</v>
      </c>
      <c r="BH131" s="56"/>
      <c r="BI131" s="26"/>
      <c r="BJ131" s="56"/>
      <c r="BK131" s="26"/>
      <c r="BL131" s="19"/>
    </row>
    <row r="132" spans="1:64" s="20" customFormat="1" ht="25" customHeight="1" thickBot="1">
      <c r="A132" s="20" t="str">
        <f>_xlfn.XLOOKUP(G132,'[1]Hyundai Comms PL 0725'!$A:$A,'[1]Hyundai Comms PL 0725'!$B:$B)</f>
        <v>HYKN00NLS5HE A  2</v>
      </c>
      <c r="B132" s="20">
        <f t="shared" si="355"/>
        <v>8</v>
      </c>
      <c r="C132" s="20" t="str">
        <f t="shared" si="382"/>
        <v>KONA Electric [MY25]</v>
      </c>
      <c r="D132" s="33" t="str">
        <f t="shared" si="383"/>
        <v>KONA Electric [MY25] 8</v>
      </c>
      <c r="E132" s="33" t="str">
        <f t="shared" si="384"/>
        <v>KONA Electric [MY25] 8 - N line S 65kWh +2TR MY25</v>
      </c>
      <c r="F132" s="33" t="str">
        <f>_xlfn.XLOOKUP(G132,'Wholesale Price List'!B:B,'Wholesale Price List'!C:C)</f>
        <v>HYKN00NLS5HE A  2</v>
      </c>
      <c r="G132" s="33" t="s">
        <v>150</v>
      </c>
      <c r="H132" s="34" t="str">
        <f>VLOOKUP($G132,'Wholesale Price List'!$B:$Z,4,FALSE)</f>
        <v>N line S 65kWh +2TR MY25</v>
      </c>
      <c r="I132" s="56">
        <f>VLOOKUP($G132,'Wholesale Price List'!$B:$V,9,FALSE)</f>
        <v>32591.666666666668</v>
      </c>
      <c r="J132" s="35">
        <v>0.13</v>
      </c>
      <c r="K132" s="137">
        <v>110</v>
      </c>
      <c r="L132" s="56">
        <f t="shared" si="244"/>
        <v>4126.916666666667</v>
      </c>
      <c r="M132" s="56">
        <f t="shared" si="359"/>
        <v>28464.75</v>
      </c>
      <c r="N132" s="56">
        <f t="shared" si="360"/>
        <v>5692.9500000000007</v>
      </c>
      <c r="O132" s="65">
        <v>780</v>
      </c>
      <c r="P132" s="56">
        <f>VLOOKUP($G132,'Wholesale Price List'!$B:$W,22,FALSE)</f>
        <v>10</v>
      </c>
      <c r="Q132" s="36">
        <f t="shared" si="361"/>
        <v>34947.699999999997</v>
      </c>
      <c r="R132" s="37">
        <f t="shared" si="245"/>
        <v>4952.3</v>
      </c>
      <c r="S132" s="18"/>
      <c r="T132" s="65">
        <v>270.83</v>
      </c>
      <c r="U132" s="56">
        <f t="shared" si="362"/>
        <v>35.207900000000002</v>
      </c>
      <c r="V132" s="56">
        <f t="shared" si="363"/>
        <v>235.62209999999999</v>
      </c>
      <c r="W132" s="56">
        <f t="shared" si="364"/>
        <v>282.74651999999998</v>
      </c>
      <c r="X132" s="36">
        <f t="shared" si="365"/>
        <v>35230.446519999998</v>
      </c>
      <c r="Y132" s="37">
        <f t="shared" si="366"/>
        <v>5126.5494800000006</v>
      </c>
      <c r="Z132" s="18"/>
      <c r="AA132" s="65">
        <v>541.66999999999996</v>
      </c>
      <c r="AB132" s="56">
        <f t="shared" si="367"/>
        <v>70.417099999999991</v>
      </c>
      <c r="AC132" s="56">
        <f t="shared" si="368"/>
        <v>471.25289999999995</v>
      </c>
      <c r="AD132" s="56">
        <f t="shared" si="369"/>
        <v>565.50347999999997</v>
      </c>
      <c r="AE132" s="36">
        <f t="shared" si="370"/>
        <v>35513.203479999996</v>
      </c>
      <c r="AF132" s="37">
        <f t="shared" si="371"/>
        <v>5168.8005199999998</v>
      </c>
      <c r="AG132" s="18"/>
      <c r="AH132" s="56"/>
      <c r="AI132" s="56"/>
      <c r="AJ132" s="56"/>
      <c r="AK132" s="56"/>
      <c r="AL132" s="36"/>
      <c r="AM132" s="37"/>
      <c r="AN132" s="18"/>
      <c r="AO132" s="56"/>
      <c r="AP132" s="56"/>
      <c r="AQ132" s="56"/>
      <c r="AR132" s="56"/>
      <c r="AS132" s="36"/>
      <c r="AT132" s="37"/>
      <c r="AU132" s="18"/>
      <c r="AV132" s="35">
        <v>0.08</v>
      </c>
      <c r="AW132" s="56">
        <f t="shared" si="372"/>
        <v>2607.3333333333335</v>
      </c>
      <c r="AX132" s="35">
        <f t="shared" si="373"/>
        <v>0.13</v>
      </c>
      <c r="AY132" s="56">
        <f t="shared" si="374"/>
        <v>4236.916666666667</v>
      </c>
      <c r="AZ132" s="35">
        <v>0.1</v>
      </c>
      <c r="BA132" s="56">
        <f t="shared" si="375"/>
        <v>3259.166666666667</v>
      </c>
      <c r="BB132" s="38">
        <f t="shared" si="376"/>
        <v>0.10999999999999999</v>
      </c>
      <c r="BC132" s="57">
        <f t="shared" si="377"/>
        <v>3585.083333333333</v>
      </c>
      <c r="BD132" s="56">
        <f t="shared" si="378"/>
        <v>29.791300000000003</v>
      </c>
      <c r="BE132" s="57">
        <f t="shared" si="379"/>
        <v>3614.8746333333329</v>
      </c>
      <c r="BF132" s="56">
        <f t="shared" si="380"/>
        <v>59.5837</v>
      </c>
      <c r="BG132" s="57">
        <f t="shared" si="381"/>
        <v>3644.6670333333332</v>
      </c>
      <c r="BH132" s="56"/>
      <c r="BI132" s="26"/>
      <c r="BJ132" s="56"/>
      <c r="BK132" s="26"/>
      <c r="BL132" s="19"/>
    </row>
    <row r="133" spans="1:64" s="20" customFormat="1" ht="25" customHeight="1" thickBot="1">
      <c r="A133" s="20" t="str">
        <f>_xlfn.XLOOKUP(G133,'[1]Hyundai Comms PL 0725'!$A:$A,'[1]Hyundai Comms PL 0725'!$B:$B)</f>
        <v>HYKN00NLL5HE A  2</v>
      </c>
      <c r="B133" s="20">
        <f t="shared" si="355"/>
        <v>9</v>
      </c>
      <c r="C133" s="20" t="str">
        <f t="shared" si="382"/>
        <v>KONA Electric [MY25]</v>
      </c>
      <c r="D133" s="33" t="str">
        <f t="shared" si="383"/>
        <v>KONA Electric [MY25] 9</v>
      </c>
      <c r="E133" s="33" t="str">
        <f t="shared" si="384"/>
        <v>KONA Electric [MY25] 9 - N Line S 65kWh +Lux Pack MY25</v>
      </c>
      <c r="F133" s="33" t="str">
        <f>_xlfn.XLOOKUP(G133,'Wholesale Price List'!B:B,'Wholesale Price List'!C:C)</f>
        <v>HYKN00NLL5HE A  2</v>
      </c>
      <c r="G133" s="33" t="s">
        <v>151</v>
      </c>
      <c r="H133" s="34" t="str">
        <f>VLOOKUP($G133,'Wholesale Price List'!$B:$Z,4,FALSE)</f>
        <v>N Line S 65kWh +Lux Pack MY25</v>
      </c>
      <c r="I133" s="56">
        <f>VLOOKUP($G133,'Wholesale Price List'!$B:$V,9,FALSE)</f>
        <v>33966.666666666672</v>
      </c>
      <c r="J133" s="35">
        <v>0.13</v>
      </c>
      <c r="K133" s="137">
        <v>110</v>
      </c>
      <c r="L133" s="56">
        <f t="shared" si="244"/>
        <v>4305.6666666666679</v>
      </c>
      <c r="M133" s="56">
        <f t="shared" si="359"/>
        <v>29661.000000000004</v>
      </c>
      <c r="N133" s="56">
        <f t="shared" si="360"/>
        <v>5932.2000000000007</v>
      </c>
      <c r="O133" s="65">
        <v>780</v>
      </c>
      <c r="P133" s="56">
        <f>VLOOKUP($G133,'Wholesale Price List'!$B:$W,22,FALSE)</f>
        <v>10</v>
      </c>
      <c r="Q133" s="36">
        <f t="shared" si="361"/>
        <v>36383.200000000004</v>
      </c>
      <c r="R133" s="37">
        <f t="shared" si="245"/>
        <v>5166.8000000000011</v>
      </c>
      <c r="S133" s="18"/>
      <c r="T133" s="65">
        <v>270.83</v>
      </c>
      <c r="U133" s="56">
        <f t="shared" si="362"/>
        <v>35.207900000000002</v>
      </c>
      <c r="V133" s="56">
        <f t="shared" si="363"/>
        <v>235.62209999999999</v>
      </c>
      <c r="W133" s="56">
        <f t="shared" si="364"/>
        <v>282.74651999999998</v>
      </c>
      <c r="X133" s="36">
        <f t="shared" si="365"/>
        <v>36665.946520000005</v>
      </c>
      <c r="Y133" s="37">
        <f t="shared" si="366"/>
        <v>5341.0494800000015</v>
      </c>
      <c r="Z133" s="18"/>
      <c r="AA133" s="65">
        <v>541.66999999999996</v>
      </c>
      <c r="AB133" s="56">
        <f t="shared" si="367"/>
        <v>70.417099999999991</v>
      </c>
      <c r="AC133" s="56">
        <f t="shared" si="368"/>
        <v>471.25289999999995</v>
      </c>
      <c r="AD133" s="56">
        <f t="shared" si="369"/>
        <v>565.50347999999997</v>
      </c>
      <c r="AE133" s="36">
        <f t="shared" si="370"/>
        <v>36948.703480000004</v>
      </c>
      <c r="AF133" s="37">
        <f t="shared" si="371"/>
        <v>5383.3005200000007</v>
      </c>
      <c r="AG133" s="18"/>
      <c r="AH133" s="56"/>
      <c r="AI133" s="56"/>
      <c r="AJ133" s="56"/>
      <c r="AK133" s="56"/>
      <c r="AL133" s="36"/>
      <c r="AM133" s="37"/>
      <c r="AN133" s="18"/>
      <c r="AO133" s="56"/>
      <c r="AP133" s="56"/>
      <c r="AQ133" s="56"/>
      <c r="AR133" s="56"/>
      <c r="AS133" s="36"/>
      <c r="AT133" s="37"/>
      <c r="AU133" s="18"/>
      <c r="AV133" s="35">
        <v>0.08</v>
      </c>
      <c r="AW133" s="56">
        <f t="shared" si="372"/>
        <v>2717.3333333333339</v>
      </c>
      <c r="AX133" s="35">
        <f t="shared" si="373"/>
        <v>0.13</v>
      </c>
      <c r="AY133" s="56">
        <f t="shared" si="374"/>
        <v>4415.6666666666679</v>
      </c>
      <c r="AZ133" s="35">
        <v>0.1</v>
      </c>
      <c r="BA133" s="56">
        <f t="shared" si="375"/>
        <v>3396.6666666666674</v>
      </c>
      <c r="BB133" s="38">
        <f t="shared" si="376"/>
        <v>0.11000000000000001</v>
      </c>
      <c r="BC133" s="57">
        <f t="shared" si="377"/>
        <v>3736.3333333333344</v>
      </c>
      <c r="BD133" s="56">
        <f t="shared" si="378"/>
        <v>29.791300000000003</v>
      </c>
      <c r="BE133" s="57">
        <f t="shared" si="379"/>
        <v>3766.1246333333343</v>
      </c>
      <c r="BF133" s="56">
        <f t="shared" si="380"/>
        <v>59.5837</v>
      </c>
      <c r="BG133" s="57">
        <f t="shared" si="381"/>
        <v>3795.9170333333345</v>
      </c>
      <c r="BH133" s="56"/>
      <c r="BI133" s="26"/>
      <c r="BJ133" s="56"/>
      <c r="BK133" s="26"/>
      <c r="BL133" s="19"/>
    </row>
    <row r="134" spans="1:64" s="20" customFormat="1" ht="25" customHeight="1" thickBot="1">
      <c r="A134" s="20" t="str">
        <f>_xlfn.XLOOKUP(G134,'[1]Hyundai Comms PL 0725'!$A:$A,'[1]Hyundai Comms PL 0725'!$B:$B)</f>
        <v>HYKN00NLL5HE A  2</v>
      </c>
      <c r="B134" s="20">
        <f t="shared" si="355"/>
        <v>10</v>
      </c>
      <c r="C134" s="20" t="str">
        <f t="shared" si="382"/>
        <v>KONA Electric [MY25]</v>
      </c>
      <c r="D134" s="33" t="str">
        <f t="shared" si="383"/>
        <v>KONA Electric [MY25] 10</v>
      </c>
      <c r="E134" s="33" t="str">
        <f t="shared" si="384"/>
        <v>KONA Electric [MY25] 10 - N Line S 65kWh +Lux Pack +2TR MY25</v>
      </c>
      <c r="F134" s="33" t="str">
        <f>_xlfn.XLOOKUP(G134,'Wholesale Price List'!B:B,'Wholesale Price List'!C:C)</f>
        <v>HYKN00NLL5HE A  2</v>
      </c>
      <c r="G134" s="33" t="s">
        <v>152</v>
      </c>
      <c r="H134" s="34" t="str">
        <f>VLOOKUP($G134,'Wholesale Price List'!$B:$Z,4,FALSE)</f>
        <v>N Line S 65kWh +Lux Pack +2TR MY25</v>
      </c>
      <c r="I134" s="56">
        <f>VLOOKUP($G134,'Wholesale Price List'!$B:$V,9,FALSE)</f>
        <v>34383.333333333336</v>
      </c>
      <c r="J134" s="35">
        <v>0.13</v>
      </c>
      <c r="K134" s="137">
        <v>110</v>
      </c>
      <c r="L134" s="56">
        <f t="shared" si="244"/>
        <v>4359.8333333333339</v>
      </c>
      <c r="M134" s="56">
        <f t="shared" si="359"/>
        <v>30023.5</v>
      </c>
      <c r="N134" s="56">
        <f t="shared" si="360"/>
        <v>6004.7000000000007</v>
      </c>
      <c r="O134" s="65">
        <v>780</v>
      </c>
      <c r="P134" s="56">
        <f>VLOOKUP($G134,'Wholesale Price List'!$B:$W,22,FALSE)</f>
        <v>10</v>
      </c>
      <c r="Q134" s="36">
        <f t="shared" si="361"/>
        <v>36818.199999999997</v>
      </c>
      <c r="R134" s="37">
        <f t="shared" si="245"/>
        <v>5231.8</v>
      </c>
      <c r="S134" s="18"/>
      <c r="T134" s="65">
        <v>270.83</v>
      </c>
      <c r="U134" s="56">
        <f t="shared" si="362"/>
        <v>35.207900000000002</v>
      </c>
      <c r="V134" s="56">
        <f t="shared" si="363"/>
        <v>235.62209999999999</v>
      </c>
      <c r="W134" s="56">
        <f t="shared" si="364"/>
        <v>282.74651999999998</v>
      </c>
      <c r="X134" s="36">
        <f t="shared" si="365"/>
        <v>37100.946519999998</v>
      </c>
      <c r="Y134" s="37">
        <f t="shared" si="366"/>
        <v>5406.0494800000006</v>
      </c>
      <c r="Z134" s="18"/>
      <c r="AA134" s="65">
        <v>541.66999999999996</v>
      </c>
      <c r="AB134" s="56">
        <f t="shared" si="367"/>
        <v>70.417099999999991</v>
      </c>
      <c r="AC134" s="56">
        <f t="shared" si="368"/>
        <v>471.25289999999995</v>
      </c>
      <c r="AD134" s="56">
        <f t="shared" si="369"/>
        <v>565.50347999999997</v>
      </c>
      <c r="AE134" s="36">
        <f t="shared" si="370"/>
        <v>37383.703479999996</v>
      </c>
      <c r="AF134" s="37">
        <f t="shared" si="371"/>
        <v>5448.3005199999998</v>
      </c>
      <c r="AG134" s="18"/>
      <c r="AH134" s="56"/>
      <c r="AI134" s="56"/>
      <c r="AJ134" s="56"/>
      <c r="AK134" s="56"/>
      <c r="AL134" s="36"/>
      <c r="AM134" s="37"/>
      <c r="AN134" s="18"/>
      <c r="AO134" s="56"/>
      <c r="AP134" s="56"/>
      <c r="AQ134" s="56"/>
      <c r="AR134" s="56"/>
      <c r="AS134" s="36"/>
      <c r="AT134" s="37"/>
      <c r="AU134" s="18"/>
      <c r="AV134" s="35">
        <v>0.08</v>
      </c>
      <c r="AW134" s="56">
        <f t="shared" si="372"/>
        <v>2750.666666666667</v>
      </c>
      <c r="AX134" s="35">
        <f t="shared" si="373"/>
        <v>0.13</v>
      </c>
      <c r="AY134" s="56">
        <f t="shared" si="374"/>
        <v>4469.8333333333339</v>
      </c>
      <c r="AZ134" s="35">
        <v>0.1</v>
      </c>
      <c r="BA134" s="56">
        <f t="shared" si="375"/>
        <v>3438.3333333333339</v>
      </c>
      <c r="BB134" s="38">
        <f t="shared" si="376"/>
        <v>0.11</v>
      </c>
      <c r="BC134" s="57">
        <f t="shared" si="377"/>
        <v>3782.166666666667</v>
      </c>
      <c r="BD134" s="56">
        <f t="shared" si="378"/>
        <v>29.791300000000003</v>
      </c>
      <c r="BE134" s="57">
        <f t="shared" si="379"/>
        <v>3811.9579666666668</v>
      </c>
      <c r="BF134" s="56">
        <f t="shared" si="380"/>
        <v>59.5837</v>
      </c>
      <c r="BG134" s="57">
        <f t="shared" si="381"/>
        <v>3841.7503666666671</v>
      </c>
      <c r="BH134" s="56"/>
      <c r="BI134" s="26"/>
      <c r="BJ134" s="56"/>
      <c r="BK134" s="26"/>
      <c r="BL134" s="19"/>
    </row>
    <row r="135" spans="1:64" s="20" customFormat="1" ht="25" customHeight="1" thickBot="1">
      <c r="A135" s="20" t="str">
        <f>_xlfn.XLOOKUP(G135,'[1]Hyundai Comms PL 0725'!$A:$A,'[1]Hyundai Comms PL 0725'!$B:$B)</f>
        <v>HYKN00ULT5HE A  2</v>
      </c>
      <c r="B135" s="20">
        <f t="shared" si="355"/>
        <v>11</v>
      </c>
      <c r="C135" s="20" t="str">
        <f t="shared" si="382"/>
        <v>KONA Electric [MY25]</v>
      </c>
      <c r="D135" s="33" t="str">
        <f t="shared" si="383"/>
        <v>KONA Electric [MY25] 11</v>
      </c>
      <c r="E135" s="33" t="str">
        <f t="shared" si="384"/>
        <v>KONA Electric [MY25] 11 - Ultimate 65kWh MY25</v>
      </c>
      <c r="F135" s="33" t="str">
        <f>_xlfn.XLOOKUP(G135,'Wholesale Price List'!B:B,'Wholesale Price List'!C:C)</f>
        <v>HYKN00ULT5HE A  2</v>
      </c>
      <c r="G135" s="33" t="s">
        <v>153</v>
      </c>
      <c r="H135" s="34" t="str">
        <f>VLOOKUP($G135,'Wholesale Price List'!$B:$Z,4,FALSE)</f>
        <v>Ultimate 65kWh MY25</v>
      </c>
      <c r="I135" s="56">
        <f>VLOOKUP($G135,'Wholesale Price List'!$B:$V,9,FALSE)</f>
        <v>32175</v>
      </c>
      <c r="J135" s="35">
        <v>0.13</v>
      </c>
      <c r="K135" s="137">
        <v>110</v>
      </c>
      <c r="L135" s="56">
        <f t="shared" si="244"/>
        <v>4072.75</v>
      </c>
      <c r="M135" s="56">
        <f t="shared" si="359"/>
        <v>28102.25</v>
      </c>
      <c r="N135" s="56">
        <f t="shared" si="360"/>
        <v>5620.4500000000007</v>
      </c>
      <c r="O135" s="65">
        <v>780</v>
      </c>
      <c r="P135" s="56">
        <f>VLOOKUP($G135,'Wholesale Price List'!$B:$W,22,FALSE)</f>
        <v>10</v>
      </c>
      <c r="Q135" s="36">
        <f t="shared" si="361"/>
        <v>34512.699999999997</v>
      </c>
      <c r="R135" s="37">
        <f t="shared" si="245"/>
        <v>4887.3</v>
      </c>
      <c r="S135" s="18"/>
      <c r="T135" s="65">
        <v>270.83</v>
      </c>
      <c r="U135" s="56">
        <f t="shared" si="362"/>
        <v>35.207900000000002</v>
      </c>
      <c r="V135" s="56">
        <f t="shared" si="363"/>
        <v>235.62209999999999</v>
      </c>
      <c r="W135" s="56">
        <f t="shared" si="364"/>
        <v>282.74651999999998</v>
      </c>
      <c r="X135" s="36">
        <f t="shared" si="365"/>
        <v>34795.446519999998</v>
      </c>
      <c r="Y135" s="37">
        <f t="shared" si="366"/>
        <v>5061.5494800000006</v>
      </c>
      <c r="Z135" s="18"/>
      <c r="AA135" s="65">
        <v>541.66999999999996</v>
      </c>
      <c r="AB135" s="56">
        <f t="shared" si="367"/>
        <v>70.417099999999991</v>
      </c>
      <c r="AC135" s="56">
        <f t="shared" si="368"/>
        <v>471.25289999999995</v>
      </c>
      <c r="AD135" s="56">
        <f t="shared" si="369"/>
        <v>565.50347999999997</v>
      </c>
      <c r="AE135" s="36">
        <f t="shared" si="370"/>
        <v>35078.203479999996</v>
      </c>
      <c r="AF135" s="37">
        <f t="shared" si="371"/>
        <v>5103.8005199999998</v>
      </c>
      <c r="AG135" s="18"/>
      <c r="AH135" s="56"/>
      <c r="AI135" s="56"/>
      <c r="AJ135" s="56"/>
      <c r="AK135" s="56"/>
      <c r="AL135" s="36"/>
      <c r="AM135" s="37"/>
      <c r="AN135" s="18"/>
      <c r="AO135" s="56"/>
      <c r="AP135" s="56"/>
      <c r="AQ135" s="56"/>
      <c r="AR135" s="56"/>
      <c r="AS135" s="36"/>
      <c r="AT135" s="37"/>
      <c r="AU135" s="18"/>
      <c r="AV135" s="35">
        <v>0.08</v>
      </c>
      <c r="AW135" s="56">
        <f t="shared" si="372"/>
        <v>2574</v>
      </c>
      <c r="AX135" s="35">
        <f t="shared" si="373"/>
        <v>0.13</v>
      </c>
      <c r="AY135" s="56">
        <f t="shared" si="374"/>
        <v>4182.75</v>
      </c>
      <c r="AZ135" s="35">
        <v>0.1</v>
      </c>
      <c r="BA135" s="56">
        <f t="shared" si="375"/>
        <v>3217.5</v>
      </c>
      <c r="BB135" s="38">
        <f t="shared" si="376"/>
        <v>0.11</v>
      </c>
      <c r="BC135" s="57">
        <f t="shared" si="377"/>
        <v>3539.25</v>
      </c>
      <c r="BD135" s="56">
        <f t="shared" si="378"/>
        <v>29.791300000000003</v>
      </c>
      <c r="BE135" s="57">
        <f t="shared" si="379"/>
        <v>3569.0412999999999</v>
      </c>
      <c r="BF135" s="56">
        <f t="shared" si="380"/>
        <v>59.5837</v>
      </c>
      <c r="BG135" s="57">
        <f t="shared" si="381"/>
        <v>3598.8337000000001</v>
      </c>
      <c r="BH135" s="56"/>
      <c r="BI135" s="26"/>
      <c r="BJ135" s="56"/>
      <c r="BK135" s="26"/>
      <c r="BL135" s="19"/>
    </row>
    <row r="136" spans="1:64" s="20" customFormat="1" ht="25" customHeight="1" thickBot="1">
      <c r="A136" s="20" t="str">
        <f>_xlfn.XLOOKUP(G136,'[1]Hyundai Comms PL 0725'!$A:$A,'[1]Hyundai Comms PL 0725'!$B:$B)</f>
        <v>HYKN00ULT5HE A  2</v>
      </c>
      <c r="B136" s="20">
        <f t="shared" si="355"/>
        <v>12</v>
      </c>
      <c r="C136" s="20" t="str">
        <f t="shared" si="382"/>
        <v>KONA Electric [MY25]</v>
      </c>
      <c r="D136" s="33" t="str">
        <f t="shared" si="383"/>
        <v>KONA Electric [MY25] 12</v>
      </c>
      <c r="E136" s="33" t="str">
        <f t="shared" si="384"/>
        <v>KONA Electric [MY25] 12 - Ultimate 65kWh +17" alloys MY25</v>
      </c>
      <c r="F136" s="33" t="str">
        <f>_xlfn.XLOOKUP(G136,'Wholesale Price List'!B:B,'Wholesale Price List'!C:C)</f>
        <v>HYKN00ULT5HE A  2</v>
      </c>
      <c r="G136" s="33" t="s">
        <v>154</v>
      </c>
      <c r="H136" s="34" t="str">
        <f>VLOOKUP($G136,'Wholesale Price List'!$B:$Z,4,FALSE)</f>
        <v>Ultimate 65kWh +17" alloys MY25</v>
      </c>
      <c r="I136" s="56">
        <f>VLOOKUP($G136,'Wholesale Price List'!$B:$V,9,FALSE)</f>
        <v>32175</v>
      </c>
      <c r="J136" s="35">
        <v>0.13</v>
      </c>
      <c r="K136" s="137">
        <v>110</v>
      </c>
      <c r="L136" s="56">
        <f t="shared" si="244"/>
        <v>4072.75</v>
      </c>
      <c r="M136" s="56">
        <f t="shared" si="359"/>
        <v>28102.25</v>
      </c>
      <c r="N136" s="56">
        <f t="shared" si="360"/>
        <v>5620.4500000000007</v>
      </c>
      <c r="O136" s="65">
        <v>780</v>
      </c>
      <c r="P136" s="56">
        <f>VLOOKUP($G136,'Wholesale Price List'!$B:$W,22,FALSE)</f>
        <v>10</v>
      </c>
      <c r="Q136" s="36">
        <f t="shared" si="361"/>
        <v>34512.699999999997</v>
      </c>
      <c r="R136" s="37">
        <f t="shared" si="245"/>
        <v>4887.3</v>
      </c>
      <c r="S136" s="18"/>
      <c r="T136" s="65">
        <v>270.83</v>
      </c>
      <c r="U136" s="56">
        <f t="shared" si="362"/>
        <v>35.207900000000002</v>
      </c>
      <c r="V136" s="56">
        <f t="shared" si="363"/>
        <v>235.62209999999999</v>
      </c>
      <c r="W136" s="56">
        <f t="shared" si="364"/>
        <v>282.74651999999998</v>
      </c>
      <c r="X136" s="36">
        <f t="shared" si="365"/>
        <v>34795.446519999998</v>
      </c>
      <c r="Y136" s="37">
        <f t="shared" si="366"/>
        <v>5061.5494800000006</v>
      </c>
      <c r="Z136" s="18"/>
      <c r="AA136" s="65">
        <v>541.66999999999996</v>
      </c>
      <c r="AB136" s="56">
        <f t="shared" si="367"/>
        <v>70.417099999999991</v>
      </c>
      <c r="AC136" s="56">
        <f t="shared" si="368"/>
        <v>471.25289999999995</v>
      </c>
      <c r="AD136" s="56">
        <f t="shared" si="369"/>
        <v>565.50347999999997</v>
      </c>
      <c r="AE136" s="36">
        <f t="shared" si="370"/>
        <v>35078.203479999996</v>
      </c>
      <c r="AF136" s="37">
        <f t="shared" si="371"/>
        <v>5103.8005199999998</v>
      </c>
      <c r="AG136" s="18"/>
      <c r="AH136" s="56"/>
      <c r="AI136" s="56"/>
      <c r="AJ136" s="56"/>
      <c r="AK136" s="56"/>
      <c r="AL136" s="36"/>
      <c r="AM136" s="37"/>
      <c r="AN136" s="18"/>
      <c r="AO136" s="56"/>
      <c r="AP136" s="56"/>
      <c r="AQ136" s="56"/>
      <c r="AR136" s="56"/>
      <c r="AS136" s="36"/>
      <c r="AT136" s="37"/>
      <c r="AU136" s="18"/>
      <c r="AV136" s="35">
        <v>0.08</v>
      </c>
      <c r="AW136" s="56">
        <f t="shared" si="372"/>
        <v>2574</v>
      </c>
      <c r="AX136" s="35">
        <f t="shared" si="373"/>
        <v>0.13</v>
      </c>
      <c r="AY136" s="56">
        <f t="shared" si="374"/>
        <v>4182.75</v>
      </c>
      <c r="AZ136" s="35">
        <v>0.1</v>
      </c>
      <c r="BA136" s="56">
        <f t="shared" si="375"/>
        <v>3217.5</v>
      </c>
      <c r="BB136" s="38">
        <f t="shared" si="376"/>
        <v>0.11</v>
      </c>
      <c r="BC136" s="57">
        <f t="shared" si="377"/>
        <v>3539.25</v>
      </c>
      <c r="BD136" s="56">
        <f t="shared" si="378"/>
        <v>29.791300000000003</v>
      </c>
      <c r="BE136" s="57">
        <f t="shared" si="379"/>
        <v>3569.0412999999999</v>
      </c>
      <c r="BF136" s="56">
        <f t="shared" si="380"/>
        <v>59.5837</v>
      </c>
      <c r="BG136" s="57">
        <f t="shared" si="381"/>
        <v>3598.8337000000001</v>
      </c>
      <c r="BH136" s="56"/>
      <c r="BI136" s="26"/>
      <c r="BJ136" s="56"/>
      <c r="BK136" s="26"/>
      <c r="BL136" s="19"/>
    </row>
    <row r="137" spans="1:64" s="20" customFormat="1" ht="25" customHeight="1" thickBot="1">
      <c r="A137" s="20" t="str">
        <f>_xlfn.XLOOKUP(G137,'[1]Hyundai Comms PL 0725'!$A:$A,'[1]Hyundai Comms PL 0725'!$B:$B)</f>
        <v>HYKN00UTL5HE A  2</v>
      </c>
      <c r="B137" s="20">
        <f t="shared" si="355"/>
        <v>13</v>
      </c>
      <c r="C137" s="20" t="str">
        <f t="shared" si="382"/>
        <v>KONA Electric [MY25]</v>
      </c>
      <c r="D137" s="33" t="str">
        <f t="shared" si="383"/>
        <v>KONA Electric [MY25] 13</v>
      </c>
      <c r="E137" s="33" t="str">
        <f t="shared" si="384"/>
        <v>KONA Electric [MY25] 13 - Ultimate 65kWh +Leather MY25</v>
      </c>
      <c r="F137" s="33" t="str">
        <f>_xlfn.XLOOKUP(G137,'Wholesale Price List'!B:B,'Wholesale Price List'!C:C)</f>
        <v>HYKN00UTL5HE A  2</v>
      </c>
      <c r="G137" s="33" t="s">
        <v>155</v>
      </c>
      <c r="H137" s="34" t="str">
        <f>VLOOKUP($G137,'Wholesale Price List'!$B:$Z,4,FALSE)</f>
        <v>Ultimate 65kWh +Leather MY25</v>
      </c>
      <c r="I137" s="56">
        <f>VLOOKUP($G137,'Wholesale Price List'!$B:$V,9,FALSE)</f>
        <v>32925</v>
      </c>
      <c r="J137" s="35">
        <v>0.13</v>
      </c>
      <c r="K137" s="137">
        <v>110</v>
      </c>
      <c r="L137" s="56">
        <f t="shared" si="244"/>
        <v>4170.25</v>
      </c>
      <c r="M137" s="56">
        <f t="shared" si="359"/>
        <v>28754.75</v>
      </c>
      <c r="N137" s="56">
        <f t="shared" si="360"/>
        <v>5750.9500000000007</v>
      </c>
      <c r="O137" s="65">
        <v>780</v>
      </c>
      <c r="P137" s="56">
        <f>VLOOKUP($G137,'Wholesale Price List'!$B:$W,22,FALSE)</f>
        <v>10</v>
      </c>
      <c r="Q137" s="36">
        <f t="shared" si="361"/>
        <v>35295.699999999997</v>
      </c>
      <c r="R137" s="37">
        <f t="shared" si="245"/>
        <v>5004.3</v>
      </c>
      <c r="S137" s="18"/>
      <c r="T137" s="65">
        <v>270.83</v>
      </c>
      <c r="U137" s="56">
        <f t="shared" si="362"/>
        <v>35.207900000000002</v>
      </c>
      <c r="V137" s="56">
        <f t="shared" si="363"/>
        <v>235.62209999999999</v>
      </c>
      <c r="W137" s="56">
        <f t="shared" si="364"/>
        <v>282.74651999999998</v>
      </c>
      <c r="X137" s="36">
        <f t="shared" si="365"/>
        <v>35578.446519999998</v>
      </c>
      <c r="Y137" s="37">
        <f t="shared" si="366"/>
        <v>5178.5494800000006</v>
      </c>
      <c r="Z137" s="18"/>
      <c r="AA137" s="65">
        <v>541.66999999999996</v>
      </c>
      <c r="AB137" s="56">
        <f t="shared" si="367"/>
        <v>70.417099999999991</v>
      </c>
      <c r="AC137" s="56">
        <f t="shared" si="368"/>
        <v>471.25289999999995</v>
      </c>
      <c r="AD137" s="56">
        <f t="shared" si="369"/>
        <v>565.50347999999997</v>
      </c>
      <c r="AE137" s="36">
        <f t="shared" si="370"/>
        <v>35861.203479999996</v>
      </c>
      <c r="AF137" s="37">
        <f t="shared" si="371"/>
        <v>5220.8005199999998</v>
      </c>
      <c r="AG137" s="18"/>
      <c r="AH137" s="56"/>
      <c r="AI137" s="56"/>
      <c r="AJ137" s="56"/>
      <c r="AK137" s="56"/>
      <c r="AL137" s="36"/>
      <c r="AM137" s="37"/>
      <c r="AN137" s="18"/>
      <c r="AO137" s="56"/>
      <c r="AP137" s="56"/>
      <c r="AQ137" s="56"/>
      <c r="AR137" s="56"/>
      <c r="AS137" s="36"/>
      <c r="AT137" s="37"/>
      <c r="AU137" s="18"/>
      <c r="AV137" s="35">
        <v>0.08</v>
      </c>
      <c r="AW137" s="56">
        <f t="shared" si="372"/>
        <v>2634</v>
      </c>
      <c r="AX137" s="35">
        <f t="shared" si="373"/>
        <v>0.13</v>
      </c>
      <c r="AY137" s="56">
        <f t="shared" si="374"/>
        <v>4280.25</v>
      </c>
      <c r="AZ137" s="35">
        <v>0.1</v>
      </c>
      <c r="BA137" s="56">
        <f t="shared" si="375"/>
        <v>3292.5</v>
      </c>
      <c r="BB137" s="38">
        <f t="shared" si="376"/>
        <v>0.11</v>
      </c>
      <c r="BC137" s="57">
        <f t="shared" si="377"/>
        <v>3621.75</v>
      </c>
      <c r="BD137" s="56">
        <f t="shared" si="378"/>
        <v>29.791300000000003</v>
      </c>
      <c r="BE137" s="57">
        <f t="shared" si="379"/>
        <v>3651.5412999999999</v>
      </c>
      <c r="BF137" s="56">
        <f t="shared" si="380"/>
        <v>59.5837</v>
      </c>
      <c r="BG137" s="57">
        <f t="shared" si="381"/>
        <v>3681.3337000000001</v>
      </c>
      <c r="BH137" s="56"/>
      <c r="BI137" s="26"/>
      <c r="BJ137" s="56"/>
      <c r="BK137" s="26"/>
      <c r="BL137" s="19"/>
    </row>
    <row r="138" spans="1:64" s="20" customFormat="1" ht="25" customHeight="1" thickBot="1">
      <c r="A138" s="20" t="str">
        <f>_xlfn.XLOOKUP(G138,'[1]Hyundai Comms PL 0725'!$A:$A,'[1]Hyundai Comms PL 0725'!$B:$B)</f>
        <v>HYKN00UTL5HE A  2</v>
      </c>
      <c r="B138" s="20">
        <f t="shared" si="355"/>
        <v>14</v>
      </c>
      <c r="C138" s="20" t="str">
        <f t="shared" si="382"/>
        <v>KONA Electric [MY25]</v>
      </c>
      <c r="D138" s="33" t="str">
        <f t="shared" si="383"/>
        <v>KONA Electric [MY25] 14</v>
      </c>
      <c r="E138" s="33" t="str">
        <f t="shared" si="384"/>
        <v>KONA Electric [MY25] 14 - Ultimate 65kWh +Leather +17" alloys MY25</v>
      </c>
      <c r="F138" s="33" t="str">
        <f>_xlfn.XLOOKUP(G138,'Wholesale Price List'!B:B,'Wholesale Price List'!C:C)</f>
        <v>HYKN00UTL5HE A  2</v>
      </c>
      <c r="G138" s="33" t="s">
        <v>156</v>
      </c>
      <c r="H138" s="34" t="str">
        <f>VLOOKUP($G138,'Wholesale Price List'!$B:$Z,4,FALSE)</f>
        <v>Ultimate 65kWh +Leather +17" alloys MY25</v>
      </c>
      <c r="I138" s="56">
        <f>VLOOKUP($G138,'Wholesale Price List'!$B:$V,9,FALSE)</f>
        <v>32925</v>
      </c>
      <c r="J138" s="35">
        <v>0.13</v>
      </c>
      <c r="K138" s="137">
        <v>110</v>
      </c>
      <c r="L138" s="56">
        <f t="shared" si="244"/>
        <v>4170.25</v>
      </c>
      <c r="M138" s="56">
        <f t="shared" si="359"/>
        <v>28754.75</v>
      </c>
      <c r="N138" s="56">
        <f t="shared" si="360"/>
        <v>5750.9500000000007</v>
      </c>
      <c r="O138" s="65">
        <v>780</v>
      </c>
      <c r="P138" s="56">
        <f>VLOOKUP($G138,'Wholesale Price List'!$B:$W,22,FALSE)</f>
        <v>10</v>
      </c>
      <c r="Q138" s="36">
        <f t="shared" si="361"/>
        <v>35295.699999999997</v>
      </c>
      <c r="R138" s="37">
        <f t="shared" si="245"/>
        <v>5004.3</v>
      </c>
      <c r="S138" s="18"/>
      <c r="T138" s="65">
        <v>270.83</v>
      </c>
      <c r="U138" s="56">
        <f t="shared" si="362"/>
        <v>35.207900000000002</v>
      </c>
      <c r="V138" s="56">
        <f t="shared" si="363"/>
        <v>235.62209999999999</v>
      </c>
      <c r="W138" s="56">
        <f t="shared" si="364"/>
        <v>282.74651999999998</v>
      </c>
      <c r="X138" s="36">
        <f t="shared" si="365"/>
        <v>35578.446519999998</v>
      </c>
      <c r="Y138" s="37">
        <f t="shared" si="366"/>
        <v>5178.5494800000006</v>
      </c>
      <c r="Z138" s="18"/>
      <c r="AA138" s="65">
        <v>541.66999999999996</v>
      </c>
      <c r="AB138" s="56">
        <f t="shared" si="367"/>
        <v>70.417099999999991</v>
      </c>
      <c r="AC138" s="56">
        <f t="shared" si="368"/>
        <v>471.25289999999995</v>
      </c>
      <c r="AD138" s="56">
        <f t="shared" si="369"/>
        <v>565.50347999999997</v>
      </c>
      <c r="AE138" s="36">
        <f t="shared" si="370"/>
        <v>35861.203479999996</v>
      </c>
      <c r="AF138" s="37">
        <f t="shared" si="371"/>
        <v>5220.8005199999998</v>
      </c>
      <c r="AG138" s="18"/>
      <c r="AH138" s="56"/>
      <c r="AI138" s="56"/>
      <c r="AJ138" s="56"/>
      <c r="AK138" s="56"/>
      <c r="AL138" s="36"/>
      <c r="AM138" s="37"/>
      <c r="AN138" s="18"/>
      <c r="AO138" s="56"/>
      <c r="AP138" s="56"/>
      <c r="AQ138" s="56"/>
      <c r="AR138" s="56"/>
      <c r="AS138" s="36"/>
      <c r="AT138" s="37"/>
      <c r="AU138" s="18"/>
      <c r="AV138" s="35">
        <v>0.08</v>
      </c>
      <c r="AW138" s="56">
        <f t="shared" si="372"/>
        <v>2634</v>
      </c>
      <c r="AX138" s="35">
        <f t="shared" si="373"/>
        <v>0.13</v>
      </c>
      <c r="AY138" s="56">
        <f t="shared" si="374"/>
        <v>4280.25</v>
      </c>
      <c r="AZ138" s="35">
        <v>0.1</v>
      </c>
      <c r="BA138" s="56">
        <f t="shared" si="375"/>
        <v>3292.5</v>
      </c>
      <c r="BB138" s="38">
        <f t="shared" si="376"/>
        <v>0.11</v>
      </c>
      <c r="BC138" s="57">
        <f t="shared" si="377"/>
        <v>3621.75</v>
      </c>
      <c r="BD138" s="56">
        <f t="shared" si="378"/>
        <v>29.791300000000003</v>
      </c>
      <c r="BE138" s="57">
        <f t="shared" si="379"/>
        <v>3651.5412999999999</v>
      </c>
      <c r="BF138" s="56">
        <f t="shared" si="380"/>
        <v>59.5837</v>
      </c>
      <c r="BG138" s="57">
        <f t="shared" si="381"/>
        <v>3681.3337000000001</v>
      </c>
      <c r="BH138" s="56"/>
      <c r="BI138" s="26"/>
      <c r="BJ138" s="56"/>
      <c r="BK138" s="26"/>
      <c r="BL138" s="19"/>
    </row>
    <row r="139" spans="1:64" s="20" customFormat="1" ht="25" customHeight="1" thickBot="1">
      <c r="A139" s="20" t="str">
        <f>_xlfn.XLOOKUP(G139,'[1]Hyundai Comms PL 0725'!$A:$A,'[1]Hyundai Comms PL 0725'!$B:$B)</f>
        <v>HYKN00ULL5HE A  2</v>
      </c>
      <c r="B139" s="20">
        <f t="shared" si="355"/>
        <v>15</v>
      </c>
      <c r="C139" s="20" t="str">
        <f t="shared" si="382"/>
        <v>KONA Electric [MY25]</v>
      </c>
      <c r="D139" s="33" t="str">
        <f t="shared" si="383"/>
        <v>KONA Electric [MY25] 15</v>
      </c>
      <c r="E139" s="33" t="str">
        <f t="shared" si="384"/>
        <v>KONA Electric [MY25] 15 - Ultimate 65kWh +Lux Pack MY25</v>
      </c>
      <c r="F139" s="33" t="str">
        <f>_xlfn.XLOOKUP(G139,'Wholesale Price List'!B:B,'Wholesale Price List'!C:C)</f>
        <v>HYKN00ULL5HE A  2</v>
      </c>
      <c r="G139" s="33" t="s">
        <v>157</v>
      </c>
      <c r="H139" s="34" t="str">
        <f>VLOOKUP($G139,'Wholesale Price List'!$B:$Z,4,FALSE)</f>
        <v>Ultimate 65kWh +Lux Pack MY25</v>
      </c>
      <c r="I139" s="56">
        <f>VLOOKUP($G139,'Wholesale Price List'!$B:$V,9,FALSE)</f>
        <v>33508.333333333336</v>
      </c>
      <c r="J139" s="35">
        <v>0.13</v>
      </c>
      <c r="K139" s="137">
        <v>110</v>
      </c>
      <c r="L139" s="56">
        <f t="shared" si="244"/>
        <v>4246.0833333333339</v>
      </c>
      <c r="M139" s="56">
        <f t="shared" si="359"/>
        <v>29262.25</v>
      </c>
      <c r="N139" s="56">
        <f t="shared" si="360"/>
        <v>5852.4500000000007</v>
      </c>
      <c r="O139" s="65">
        <v>780</v>
      </c>
      <c r="P139" s="56">
        <f>VLOOKUP($G139,'Wholesale Price List'!$B:$W,22,FALSE)</f>
        <v>10</v>
      </c>
      <c r="Q139" s="36">
        <f t="shared" si="361"/>
        <v>35904.699999999997</v>
      </c>
      <c r="R139" s="37">
        <f t="shared" si="245"/>
        <v>5095.3</v>
      </c>
      <c r="S139" s="18"/>
      <c r="T139" s="65">
        <v>270.83</v>
      </c>
      <c r="U139" s="56">
        <f t="shared" si="362"/>
        <v>35.207900000000002</v>
      </c>
      <c r="V139" s="56">
        <f t="shared" si="363"/>
        <v>235.62209999999999</v>
      </c>
      <c r="W139" s="56">
        <f t="shared" si="364"/>
        <v>282.74651999999998</v>
      </c>
      <c r="X139" s="36">
        <f t="shared" si="365"/>
        <v>36187.446519999998</v>
      </c>
      <c r="Y139" s="37">
        <f t="shared" si="366"/>
        <v>5269.5494800000006</v>
      </c>
      <c r="Z139" s="18"/>
      <c r="AA139" s="65">
        <v>541.66999999999996</v>
      </c>
      <c r="AB139" s="56">
        <f t="shared" si="367"/>
        <v>70.417099999999991</v>
      </c>
      <c r="AC139" s="56">
        <f t="shared" si="368"/>
        <v>471.25289999999995</v>
      </c>
      <c r="AD139" s="56">
        <f t="shared" si="369"/>
        <v>565.50347999999997</v>
      </c>
      <c r="AE139" s="36">
        <f t="shared" si="370"/>
        <v>36470.203479999996</v>
      </c>
      <c r="AF139" s="37">
        <f t="shared" si="371"/>
        <v>5311.8005199999998</v>
      </c>
      <c r="AG139" s="18"/>
      <c r="AH139" s="56"/>
      <c r="AI139" s="56"/>
      <c r="AJ139" s="56"/>
      <c r="AK139" s="56"/>
      <c r="AL139" s="36"/>
      <c r="AM139" s="37"/>
      <c r="AN139" s="18"/>
      <c r="AO139" s="56"/>
      <c r="AP139" s="56"/>
      <c r="AQ139" s="56"/>
      <c r="AR139" s="56"/>
      <c r="AS139" s="36"/>
      <c r="AT139" s="37"/>
      <c r="AU139" s="18"/>
      <c r="AV139" s="35">
        <v>0.08</v>
      </c>
      <c r="AW139" s="56">
        <f t="shared" si="372"/>
        <v>2680.666666666667</v>
      </c>
      <c r="AX139" s="35">
        <f t="shared" si="373"/>
        <v>0.13</v>
      </c>
      <c r="AY139" s="56">
        <f t="shared" si="374"/>
        <v>4356.0833333333339</v>
      </c>
      <c r="AZ139" s="35">
        <v>0.1</v>
      </c>
      <c r="BA139" s="56">
        <f t="shared" si="375"/>
        <v>3350.8333333333339</v>
      </c>
      <c r="BB139" s="38">
        <f t="shared" si="376"/>
        <v>0.11</v>
      </c>
      <c r="BC139" s="57">
        <f t="shared" si="377"/>
        <v>3685.916666666667</v>
      </c>
      <c r="BD139" s="56">
        <f t="shared" si="378"/>
        <v>29.791300000000003</v>
      </c>
      <c r="BE139" s="57">
        <f t="shared" si="379"/>
        <v>3715.7079666666668</v>
      </c>
      <c r="BF139" s="56">
        <f t="shared" si="380"/>
        <v>59.5837</v>
      </c>
      <c r="BG139" s="57">
        <f t="shared" si="381"/>
        <v>3745.5003666666671</v>
      </c>
      <c r="BH139" s="56"/>
      <c r="BI139" s="26"/>
      <c r="BJ139" s="56"/>
      <c r="BK139" s="26"/>
      <c r="BL139" s="19"/>
    </row>
    <row r="140" spans="1:64" s="20" customFormat="1" ht="25" customHeight="1" thickBot="1">
      <c r="A140" s="20" t="str">
        <f>_xlfn.XLOOKUP(G140,'[1]Hyundai Comms PL 0725'!$A:$A,'[1]Hyundai Comms PL 0725'!$B:$B)</f>
        <v>HYKN00ULL5HE A  2</v>
      </c>
      <c r="B140" s="20">
        <f t="shared" si="355"/>
        <v>16</v>
      </c>
      <c r="C140" s="20" t="str">
        <f t="shared" si="382"/>
        <v>KONA Electric [MY25]</v>
      </c>
      <c r="D140" s="33" t="str">
        <f t="shared" si="383"/>
        <v>KONA Electric [MY25] 16</v>
      </c>
      <c r="E140" s="33" t="str">
        <f t="shared" si="384"/>
        <v>KONA Electric [MY25] 16 - Ultimate 65kWh +Lux pack +17" alloys MY25</v>
      </c>
      <c r="F140" s="33" t="str">
        <f>_xlfn.XLOOKUP(G140,'Wholesale Price List'!B:B,'Wholesale Price List'!C:C)</f>
        <v>HYKN00ULL5HE A  2</v>
      </c>
      <c r="G140" s="33" t="s">
        <v>158</v>
      </c>
      <c r="H140" s="34" t="str">
        <f>VLOOKUP($G140,'Wholesale Price List'!$B:$Z,4,FALSE)</f>
        <v>Ultimate 65kWh +Lux pack +17" alloys MY25</v>
      </c>
      <c r="I140" s="56">
        <f>VLOOKUP($G140,'Wholesale Price List'!$B:$V,9,FALSE)</f>
        <v>33508.333333333336</v>
      </c>
      <c r="J140" s="35">
        <v>0.13</v>
      </c>
      <c r="K140" s="137">
        <v>110</v>
      </c>
      <c r="L140" s="56">
        <f t="shared" si="244"/>
        <v>4246.0833333333339</v>
      </c>
      <c r="M140" s="56">
        <f t="shared" si="359"/>
        <v>29262.25</v>
      </c>
      <c r="N140" s="56">
        <f t="shared" si="360"/>
        <v>5852.4500000000007</v>
      </c>
      <c r="O140" s="65">
        <v>780</v>
      </c>
      <c r="P140" s="56">
        <f>VLOOKUP($G140,'Wholesale Price List'!$B:$W,22,FALSE)</f>
        <v>10</v>
      </c>
      <c r="Q140" s="36">
        <f t="shared" si="361"/>
        <v>35904.699999999997</v>
      </c>
      <c r="R140" s="37">
        <f t="shared" si="245"/>
        <v>5095.3</v>
      </c>
      <c r="S140" s="18"/>
      <c r="T140" s="65">
        <v>270.83</v>
      </c>
      <c r="U140" s="56">
        <f t="shared" si="362"/>
        <v>35.207900000000002</v>
      </c>
      <c r="V140" s="56">
        <f t="shared" si="363"/>
        <v>235.62209999999999</v>
      </c>
      <c r="W140" s="56">
        <f t="shared" si="364"/>
        <v>282.74651999999998</v>
      </c>
      <c r="X140" s="36">
        <f t="shared" si="365"/>
        <v>36187.446519999998</v>
      </c>
      <c r="Y140" s="37">
        <f t="shared" si="366"/>
        <v>5269.5494800000006</v>
      </c>
      <c r="Z140" s="18"/>
      <c r="AA140" s="65">
        <v>541.66999999999996</v>
      </c>
      <c r="AB140" s="56">
        <f t="shared" si="367"/>
        <v>70.417099999999991</v>
      </c>
      <c r="AC140" s="56">
        <f t="shared" si="368"/>
        <v>471.25289999999995</v>
      </c>
      <c r="AD140" s="56">
        <f t="shared" si="369"/>
        <v>565.50347999999997</v>
      </c>
      <c r="AE140" s="36">
        <f t="shared" si="370"/>
        <v>36470.203479999996</v>
      </c>
      <c r="AF140" s="37">
        <f t="shared" si="371"/>
        <v>5311.8005199999998</v>
      </c>
      <c r="AG140" s="18"/>
      <c r="AH140" s="56"/>
      <c r="AI140" s="56"/>
      <c r="AJ140" s="56"/>
      <c r="AK140" s="56"/>
      <c r="AL140" s="36"/>
      <c r="AM140" s="37"/>
      <c r="AN140" s="18"/>
      <c r="AO140" s="56"/>
      <c r="AP140" s="56"/>
      <c r="AQ140" s="56"/>
      <c r="AR140" s="56"/>
      <c r="AS140" s="36"/>
      <c r="AT140" s="37"/>
      <c r="AU140" s="18"/>
      <c r="AV140" s="35">
        <v>0.08</v>
      </c>
      <c r="AW140" s="56">
        <f t="shared" si="372"/>
        <v>2680.666666666667</v>
      </c>
      <c r="AX140" s="35">
        <f t="shared" si="373"/>
        <v>0.13</v>
      </c>
      <c r="AY140" s="56">
        <f t="shared" si="374"/>
        <v>4356.0833333333339</v>
      </c>
      <c r="AZ140" s="35">
        <v>0.1</v>
      </c>
      <c r="BA140" s="56">
        <f t="shared" si="375"/>
        <v>3350.8333333333339</v>
      </c>
      <c r="BB140" s="38">
        <f t="shared" si="376"/>
        <v>0.11</v>
      </c>
      <c r="BC140" s="57">
        <f t="shared" si="377"/>
        <v>3685.916666666667</v>
      </c>
      <c r="BD140" s="56">
        <f t="shared" si="378"/>
        <v>29.791300000000003</v>
      </c>
      <c r="BE140" s="57">
        <f t="shared" si="379"/>
        <v>3715.7079666666668</v>
      </c>
      <c r="BF140" s="56">
        <f t="shared" si="380"/>
        <v>59.5837</v>
      </c>
      <c r="BG140" s="57">
        <f t="shared" si="381"/>
        <v>3745.5003666666671</v>
      </c>
      <c r="BH140" s="56"/>
      <c r="BI140" s="26"/>
      <c r="BJ140" s="56"/>
      <c r="BK140" s="26"/>
      <c r="BL140" s="19"/>
    </row>
    <row r="141" spans="1:64" s="20" customFormat="1" ht="25" customHeight="1" thickBot="1">
      <c r="A141" s="20" t="str">
        <f>_xlfn.XLOOKUP(G141,'[1]Hyundai Comms PL 0725'!$A:$A,'[1]Hyundai Comms PL 0725'!$B:$B)</f>
        <v>HYKN00LUL5HE A  2</v>
      </c>
      <c r="B141" s="20">
        <f t="shared" si="355"/>
        <v>17</v>
      </c>
      <c r="C141" s="20" t="str">
        <f t="shared" si="382"/>
        <v>KONA Electric [MY25]</v>
      </c>
      <c r="D141" s="33" t="str">
        <f t="shared" si="383"/>
        <v>KONA Electric [MY25] 17</v>
      </c>
      <c r="E141" s="33" t="str">
        <f t="shared" si="384"/>
        <v>KONA Electric [MY25] 17 - Ultimate 65kWh +Lux Pack +Leather MY25</v>
      </c>
      <c r="F141" s="33" t="str">
        <f>_xlfn.XLOOKUP(G141,'Wholesale Price List'!B:B,'Wholesale Price List'!C:C)</f>
        <v>HYKN00LUL5HE A  2</v>
      </c>
      <c r="G141" s="33" t="s">
        <v>159</v>
      </c>
      <c r="H141" s="34" t="str">
        <f>VLOOKUP($G141,'Wholesale Price List'!$B:$Z,4,FALSE)</f>
        <v>Ultimate 65kWh +Lux Pack +Leather MY25</v>
      </c>
      <c r="I141" s="56">
        <f>VLOOKUP($G141,'Wholesale Price List'!$B:$V,9,FALSE)</f>
        <v>34258.333333333336</v>
      </c>
      <c r="J141" s="35">
        <v>0.13</v>
      </c>
      <c r="K141" s="137">
        <v>110</v>
      </c>
      <c r="L141" s="56">
        <f t="shared" si="244"/>
        <v>4343.5833333333339</v>
      </c>
      <c r="M141" s="56">
        <f t="shared" si="359"/>
        <v>29914.75</v>
      </c>
      <c r="N141" s="56">
        <f t="shared" si="360"/>
        <v>5982.9500000000007</v>
      </c>
      <c r="O141" s="65">
        <v>780</v>
      </c>
      <c r="P141" s="56">
        <f>VLOOKUP($G141,'Wholesale Price List'!$B:$W,22,FALSE)</f>
        <v>10</v>
      </c>
      <c r="Q141" s="36">
        <f t="shared" si="361"/>
        <v>36687.699999999997</v>
      </c>
      <c r="R141" s="37">
        <f t="shared" si="245"/>
        <v>5212.3</v>
      </c>
      <c r="S141" s="18"/>
      <c r="T141" s="65">
        <v>270.83</v>
      </c>
      <c r="U141" s="56">
        <f t="shared" si="362"/>
        <v>35.207900000000002</v>
      </c>
      <c r="V141" s="56">
        <f t="shared" si="363"/>
        <v>235.62209999999999</v>
      </c>
      <c r="W141" s="56">
        <f t="shared" si="364"/>
        <v>282.74651999999998</v>
      </c>
      <c r="X141" s="36">
        <f t="shared" si="365"/>
        <v>36970.446519999998</v>
      </c>
      <c r="Y141" s="37">
        <f t="shared" si="366"/>
        <v>5386.5494800000006</v>
      </c>
      <c r="Z141" s="18"/>
      <c r="AA141" s="65">
        <v>541.66999999999996</v>
      </c>
      <c r="AB141" s="56">
        <f t="shared" si="367"/>
        <v>70.417099999999991</v>
      </c>
      <c r="AC141" s="56">
        <f t="shared" si="368"/>
        <v>471.25289999999995</v>
      </c>
      <c r="AD141" s="56">
        <f t="shared" si="369"/>
        <v>565.50347999999997</v>
      </c>
      <c r="AE141" s="36">
        <f t="shared" si="370"/>
        <v>37253.203479999996</v>
      </c>
      <c r="AF141" s="37">
        <f t="shared" si="371"/>
        <v>5428.8005199999998</v>
      </c>
      <c r="AG141" s="18"/>
      <c r="AH141" s="56"/>
      <c r="AI141" s="56"/>
      <c r="AJ141" s="56"/>
      <c r="AK141" s="56"/>
      <c r="AL141" s="36"/>
      <c r="AM141" s="37"/>
      <c r="AN141" s="18"/>
      <c r="AO141" s="56"/>
      <c r="AP141" s="56"/>
      <c r="AQ141" s="56"/>
      <c r="AR141" s="56"/>
      <c r="AS141" s="36"/>
      <c r="AT141" s="37"/>
      <c r="AU141" s="18"/>
      <c r="AV141" s="35">
        <v>0.08</v>
      </c>
      <c r="AW141" s="56">
        <f t="shared" si="372"/>
        <v>2740.666666666667</v>
      </c>
      <c r="AX141" s="35">
        <f t="shared" si="373"/>
        <v>0.13</v>
      </c>
      <c r="AY141" s="56">
        <f t="shared" si="374"/>
        <v>4453.5833333333339</v>
      </c>
      <c r="AZ141" s="35">
        <v>0.1</v>
      </c>
      <c r="BA141" s="56">
        <f t="shared" si="375"/>
        <v>3425.8333333333339</v>
      </c>
      <c r="BB141" s="38">
        <f t="shared" si="376"/>
        <v>0.11</v>
      </c>
      <c r="BC141" s="57">
        <f t="shared" si="377"/>
        <v>3768.416666666667</v>
      </c>
      <c r="BD141" s="56">
        <f t="shared" si="378"/>
        <v>29.791300000000003</v>
      </c>
      <c r="BE141" s="57">
        <f t="shared" si="379"/>
        <v>3798.2079666666668</v>
      </c>
      <c r="BF141" s="56">
        <f t="shared" si="380"/>
        <v>59.5837</v>
      </c>
      <c r="BG141" s="57">
        <f t="shared" si="381"/>
        <v>3828.0003666666671</v>
      </c>
      <c r="BH141" s="56"/>
      <c r="BI141" s="26"/>
      <c r="BJ141" s="56"/>
      <c r="BK141" s="26"/>
      <c r="BL141" s="19"/>
    </row>
    <row r="142" spans="1:64" s="20" customFormat="1" ht="25" customHeight="1">
      <c r="A142" s="20" t="str">
        <f>_xlfn.XLOOKUP(G142,'[1]Hyundai Comms PL 0725'!$A:$A,'[1]Hyundai Comms PL 0725'!$B:$B)</f>
        <v>HYKN00LUL5HE A  2</v>
      </c>
      <c r="B142" s="20">
        <f t="shared" si="355"/>
        <v>18</v>
      </c>
      <c r="C142" s="20" t="str">
        <f t="shared" si="382"/>
        <v>KONA Electric [MY25]</v>
      </c>
      <c r="D142" s="33" t="str">
        <f t="shared" si="383"/>
        <v>KONA Electric [MY25] 18</v>
      </c>
      <c r="E142" s="33" t="str">
        <f t="shared" si="384"/>
        <v>KONA Electric [MY25] 18 - Ultimate 65kWh +Lux Pack +Leather +17" alloys MY25</v>
      </c>
      <c r="F142" s="33" t="str">
        <f>_xlfn.XLOOKUP(G142,'Wholesale Price List'!B:B,'Wholesale Price List'!C:C)</f>
        <v>HYKN00LUL5HE A  2</v>
      </c>
      <c r="G142" s="33" t="s">
        <v>160</v>
      </c>
      <c r="H142" s="34" t="str">
        <f>VLOOKUP($G142,'Wholesale Price List'!$B:$Z,4,FALSE)</f>
        <v>Ultimate 65kWh +Lux Pack +Leather +17" alloys MY25</v>
      </c>
      <c r="I142" s="56">
        <f>VLOOKUP($G142,'Wholesale Price List'!$B:$V,9,FALSE)</f>
        <v>34258.333333333336</v>
      </c>
      <c r="J142" s="35">
        <v>0.13</v>
      </c>
      <c r="K142" s="137">
        <v>110</v>
      </c>
      <c r="L142" s="56">
        <f t="shared" si="244"/>
        <v>4343.5833333333339</v>
      </c>
      <c r="M142" s="56">
        <f t="shared" si="359"/>
        <v>29914.75</v>
      </c>
      <c r="N142" s="56">
        <f t="shared" si="360"/>
        <v>5982.9500000000007</v>
      </c>
      <c r="O142" s="65">
        <v>780</v>
      </c>
      <c r="P142" s="56">
        <f>VLOOKUP($G142,'Wholesale Price List'!$B:$W,22,FALSE)</f>
        <v>10</v>
      </c>
      <c r="Q142" s="36">
        <f t="shared" si="361"/>
        <v>36687.699999999997</v>
      </c>
      <c r="R142" s="37">
        <f t="shared" si="245"/>
        <v>5212.3</v>
      </c>
      <c r="S142" s="18"/>
      <c r="T142" s="65">
        <v>270.83</v>
      </c>
      <c r="U142" s="56">
        <f t="shared" si="362"/>
        <v>35.207900000000002</v>
      </c>
      <c r="V142" s="56">
        <f t="shared" si="363"/>
        <v>235.62209999999999</v>
      </c>
      <c r="W142" s="56">
        <f t="shared" si="364"/>
        <v>282.74651999999998</v>
      </c>
      <c r="X142" s="36">
        <f t="shared" si="365"/>
        <v>36970.446519999998</v>
      </c>
      <c r="Y142" s="37">
        <f t="shared" si="366"/>
        <v>5386.5494800000006</v>
      </c>
      <c r="Z142" s="18"/>
      <c r="AA142" s="65">
        <v>541.66999999999996</v>
      </c>
      <c r="AB142" s="56">
        <f t="shared" si="367"/>
        <v>70.417099999999991</v>
      </c>
      <c r="AC142" s="56">
        <f t="shared" si="368"/>
        <v>471.25289999999995</v>
      </c>
      <c r="AD142" s="56">
        <f t="shared" si="369"/>
        <v>565.50347999999997</v>
      </c>
      <c r="AE142" s="36">
        <f t="shared" si="370"/>
        <v>37253.203479999996</v>
      </c>
      <c r="AF142" s="37">
        <f t="shared" si="371"/>
        <v>5428.8005199999998</v>
      </c>
      <c r="AG142" s="18"/>
      <c r="AH142" s="56"/>
      <c r="AI142" s="56"/>
      <c r="AJ142" s="56"/>
      <c r="AK142" s="56"/>
      <c r="AL142" s="36"/>
      <c r="AM142" s="37"/>
      <c r="AN142" s="18"/>
      <c r="AO142" s="56"/>
      <c r="AP142" s="56"/>
      <c r="AQ142" s="56"/>
      <c r="AR142" s="56"/>
      <c r="AS142" s="36"/>
      <c r="AT142" s="37"/>
      <c r="AU142" s="18"/>
      <c r="AV142" s="35">
        <v>0.08</v>
      </c>
      <c r="AW142" s="56">
        <f t="shared" si="372"/>
        <v>2740.666666666667</v>
      </c>
      <c r="AX142" s="35">
        <f t="shared" si="373"/>
        <v>0.13</v>
      </c>
      <c r="AY142" s="56">
        <f t="shared" si="374"/>
        <v>4453.5833333333339</v>
      </c>
      <c r="AZ142" s="35">
        <v>0.1</v>
      </c>
      <c r="BA142" s="56">
        <f t="shared" si="375"/>
        <v>3425.8333333333339</v>
      </c>
      <c r="BB142" s="38">
        <f t="shared" si="376"/>
        <v>0.11</v>
      </c>
      <c r="BC142" s="57">
        <f t="shared" si="377"/>
        <v>3768.416666666667</v>
      </c>
      <c r="BD142" s="56">
        <f t="shared" si="378"/>
        <v>29.791300000000003</v>
      </c>
      <c r="BE142" s="57">
        <f t="shared" si="379"/>
        <v>3798.2079666666668</v>
      </c>
      <c r="BF142" s="56">
        <f t="shared" si="380"/>
        <v>59.5837</v>
      </c>
      <c r="BG142" s="57">
        <f t="shared" si="381"/>
        <v>3828.0003666666671</v>
      </c>
      <c r="BH142" s="56"/>
      <c r="BI142" s="26"/>
      <c r="BJ142" s="168"/>
      <c r="BK142" s="26"/>
      <c r="BL142" s="19"/>
    </row>
    <row r="143" spans="1:64" s="20" customFormat="1" ht="25" customHeight="1" thickBot="1">
      <c r="D143" s="172" t="s">
        <v>3238</v>
      </c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3"/>
      <c r="AQ143" s="173"/>
      <c r="AR143" s="173"/>
      <c r="AS143" s="173"/>
      <c r="AT143" s="173"/>
      <c r="AU143" s="173"/>
      <c r="AV143" s="173"/>
      <c r="AW143" s="173"/>
      <c r="AX143" s="173"/>
      <c r="AY143" s="173"/>
      <c r="AZ143" s="173"/>
      <c r="BA143" s="173"/>
      <c r="BB143" s="173"/>
      <c r="BC143" s="173"/>
      <c r="BD143" s="173"/>
      <c r="BE143" s="173"/>
      <c r="BF143" s="173"/>
      <c r="BG143" s="173"/>
      <c r="BH143" s="173"/>
      <c r="BI143" s="177"/>
      <c r="BJ143" s="170"/>
      <c r="BK143" s="171"/>
      <c r="BL143" s="19"/>
    </row>
    <row r="144" spans="1:64" s="20" customFormat="1" ht="25" customHeight="1" thickBot="1">
      <c r="B144" s="20">
        <f t="shared" ref="B144:B147" si="385">IF(BJ143="Title",1,IF(BJ144="Title","",B143+1))</f>
        <v>1</v>
      </c>
      <c r="C144" s="20" t="str">
        <f t="shared" ref="C144:C147" si="386">IF(B144=1,D143,IF(B144="","",C143))</f>
        <v>KONA Electric [MY26]</v>
      </c>
      <c r="D144" s="33" t="str">
        <f t="shared" ref="D144:D147" si="387">C144&amp;" "&amp;B144</f>
        <v>KONA Electric [MY26] 1</v>
      </c>
      <c r="E144" s="33" t="str">
        <f t="shared" ref="E144:E147" si="388">D144&amp;" - "&amp;H144</f>
        <v>KONA Electric [MY26] 1 - Advance 65kWh MY26</v>
      </c>
      <c r="F144" s="33" t="str">
        <f>_xlfn.XLOOKUP(G144,'Wholesale Price List'!B:B,'Wholesale Price List'!C:C)</f>
        <v>HYKN00ADE5HE A  2</v>
      </c>
      <c r="G144" s="33" t="s">
        <v>1881</v>
      </c>
      <c r="H144" s="34" t="str">
        <f>VLOOKUP($G144,'Wholesale Price List'!$B:$Z,4,FALSE)</f>
        <v>Advance 65kWh MY26</v>
      </c>
      <c r="I144" s="56">
        <f>VLOOKUP($G144,'Wholesale Price List'!$B:$V,9,FALSE)</f>
        <v>28508.333333333336</v>
      </c>
      <c r="J144" s="35">
        <v>0.13</v>
      </c>
      <c r="K144" s="137">
        <v>110</v>
      </c>
      <c r="L144" s="56">
        <f t="shared" ref="L144:L147" si="389">(I144*J144)-K144</f>
        <v>3596.0833333333339</v>
      </c>
      <c r="M144" s="56">
        <f t="shared" ref="M144:M147" si="390">I144-L144</f>
        <v>24912.25</v>
      </c>
      <c r="N144" s="56">
        <f t="shared" ref="N144:N147" si="391">M144*20%</f>
        <v>4982.4500000000007</v>
      </c>
      <c r="O144" s="65">
        <v>780</v>
      </c>
      <c r="P144" s="56">
        <f>VLOOKUP($G144,'Wholesale Price List'!$B:$W,22,FALSE)</f>
        <v>10</v>
      </c>
      <c r="Q144" s="36">
        <f t="shared" ref="Q144:Q147" si="392">SUM(M144:P144)</f>
        <v>30684.7</v>
      </c>
      <c r="R144" s="37">
        <f t="shared" ref="R144:R147" si="393">((J144*I144)*1.2)-(K144*1.2)</f>
        <v>4315.3</v>
      </c>
      <c r="S144" s="18"/>
      <c r="T144" s="65">
        <v>270.83</v>
      </c>
      <c r="U144" s="56">
        <f t="shared" ref="U144:U147" si="394">T144*J144</f>
        <v>35.207900000000002</v>
      </c>
      <c r="V144" s="56">
        <f t="shared" ref="V144:V147" si="395">T144-U144</f>
        <v>235.62209999999999</v>
      </c>
      <c r="W144" s="56">
        <f t="shared" ref="W144:W147" si="396">V144*1.2</f>
        <v>282.74651999999998</v>
      </c>
      <c r="X144" s="36">
        <f t="shared" ref="X144:X147" si="397">Q144+((T144-U144)*1.2)</f>
        <v>30967.446520000001</v>
      </c>
      <c r="Y144" s="37">
        <f t="shared" ref="Y144:Y147" si="398">((J144*I144)+(J144*T144))*1.2</f>
        <v>4489.5494800000006</v>
      </c>
      <c r="Z144" s="18"/>
      <c r="AA144" s="65">
        <v>541.66999999999996</v>
      </c>
      <c r="AB144" s="56">
        <f t="shared" ref="AB144:AB147" si="399">AA144*J144</f>
        <v>70.417099999999991</v>
      </c>
      <c r="AC144" s="56">
        <f t="shared" ref="AC144:AC147" si="400">AA144-AB144</f>
        <v>471.25289999999995</v>
      </c>
      <c r="AD144" s="56">
        <f t="shared" ref="AD144:AD147" si="401">AC144*1.2</f>
        <v>565.50347999999997</v>
      </c>
      <c r="AE144" s="36">
        <f t="shared" ref="AE144:AE147" si="402">Q144+AD144</f>
        <v>31250.20348</v>
      </c>
      <c r="AF144" s="37">
        <f t="shared" ref="AF144:AF147" si="403">((J144*I144)+(J144*AA144))*1.2</f>
        <v>4531.8005200000007</v>
      </c>
      <c r="AG144" s="18"/>
      <c r="AH144" s="56"/>
      <c r="AI144" s="56"/>
      <c r="AJ144" s="56"/>
      <c r="AK144" s="56"/>
      <c r="AL144" s="36"/>
      <c r="AM144" s="37"/>
      <c r="AN144" s="18"/>
      <c r="AO144" s="56"/>
      <c r="AP144" s="56"/>
      <c r="AQ144" s="56"/>
      <c r="AR144" s="56"/>
      <c r="AS144" s="36"/>
      <c r="AT144" s="37"/>
      <c r="AU144" s="18"/>
      <c r="AV144" s="35">
        <v>0.08</v>
      </c>
      <c r="AW144" s="56">
        <f t="shared" ref="AW144:AW147" si="404">AV144*I144</f>
        <v>2280.666666666667</v>
      </c>
      <c r="AX144" s="35">
        <f t="shared" ref="AX144:AX147" si="405">J144</f>
        <v>0.13</v>
      </c>
      <c r="AY144" s="56">
        <f t="shared" ref="AY144:AY147" si="406">I144*J144</f>
        <v>3706.0833333333339</v>
      </c>
      <c r="AZ144" s="35">
        <v>0.1</v>
      </c>
      <c r="BA144" s="56">
        <f t="shared" ref="BA144:BA147" si="407">AZ144*I144</f>
        <v>2850.8333333333339</v>
      </c>
      <c r="BB144" s="38">
        <f t="shared" ref="BB144:BB147" si="408">BC144/I144</f>
        <v>0.11</v>
      </c>
      <c r="BC144" s="57">
        <f t="shared" ref="BC144:BC147" si="409">(AY144+AW144)-BA144</f>
        <v>3135.916666666667</v>
      </c>
      <c r="BD144" s="56">
        <f t="shared" ref="BD144:BD147" si="410">((AX144+AV144)-AZ144)*T144</f>
        <v>29.791300000000003</v>
      </c>
      <c r="BE144" s="57">
        <f t="shared" ref="BE144:BE147" si="411">BC144+BD144</f>
        <v>3165.7079666666668</v>
      </c>
      <c r="BF144" s="56">
        <f t="shared" ref="BF144:BF147" si="412">((AX144+AV144)-AZ144)*AA144</f>
        <v>59.5837</v>
      </c>
      <c r="BG144" s="57">
        <f t="shared" ref="BG144:BG147" si="413">BC144+BF144</f>
        <v>3195.5003666666671</v>
      </c>
      <c r="BH144" s="56"/>
      <c r="BI144" s="26"/>
      <c r="BJ144" s="169"/>
      <c r="BK144" s="27"/>
      <c r="BL144" s="19"/>
    </row>
    <row r="145" spans="1:64" s="20" customFormat="1" ht="25" customHeight="1" thickBot="1">
      <c r="B145" s="20">
        <f t="shared" si="385"/>
        <v>2</v>
      </c>
      <c r="C145" s="20" t="str">
        <f t="shared" si="386"/>
        <v>KONA Electric [MY26]</v>
      </c>
      <c r="D145" s="33" t="str">
        <f t="shared" si="387"/>
        <v>KONA Electric [MY26] 2</v>
      </c>
      <c r="E145" s="33" t="str">
        <f t="shared" si="388"/>
        <v>KONA Electric [MY26] 2 - N Line 65kWh MY26</v>
      </c>
      <c r="F145" s="33" t="str">
        <f>_xlfn.XLOOKUP(G145,'Wholesale Price List'!B:B,'Wholesale Price List'!C:C)</f>
        <v>HYKN00NLI5HE A  2</v>
      </c>
      <c r="G145" s="33" t="s">
        <v>1883</v>
      </c>
      <c r="H145" s="34" t="str">
        <f>VLOOKUP($G145,'Wholesale Price List'!$B:$Z,4,FALSE)</f>
        <v>N Line 65kWh MY26</v>
      </c>
      <c r="I145" s="56">
        <f>VLOOKUP($G145,'Wholesale Price List'!$B:$V,9,FALSE)</f>
        <v>30175</v>
      </c>
      <c r="J145" s="35">
        <v>0.13</v>
      </c>
      <c r="K145" s="137">
        <v>110</v>
      </c>
      <c r="L145" s="56">
        <f t="shared" si="389"/>
        <v>3812.75</v>
      </c>
      <c r="M145" s="56">
        <f t="shared" si="390"/>
        <v>26362.25</v>
      </c>
      <c r="N145" s="56">
        <f t="shared" si="391"/>
        <v>5272.4500000000007</v>
      </c>
      <c r="O145" s="65">
        <v>780</v>
      </c>
      <c r="P145" s="56">
        <f>VLOOKUP($G145,'Wholesale Price List'!$B:$W,22,FALSE)</f>
        <v>10</v>
      </c>
      <c r="Q145" s="36">
        <f t="shared" si="392"/>
        <v>32424.7</v>
      </c>
      <c r="R145" s="37">
        <f t="shared" si="393"/>
        <v>4575.3</v>
      </c>
      <c r="S145" s="18"/>
      <c r="T145" s="65">
        <v>270.83</v>
      </c>
      <c r="U145" s="56">
        <f t="shared" si="394"/>
        <v>35.207900000000002</v>
      </c>
      <c r="V145" s="56">
        <f t="shared" si="395"/>
        <v>235.62209999999999</v>
      </c>
      <c r="W145" s="56">
        <f t="shared" si="396"/>
        <v>282.74651999999998</v>
      </c>
      <c r="X145" s="36">
        <f t="shared" si="397"/>
        <v>32707.446520000001</v>
      </c>
      <c r="Y145" s="37">
        <f t="shared" si="398"/>
        <v>4749.5494799999997</v>
      </c>
      <c r="Z145" s="18"/>
      <c r="AA145" s="65">
        <v>541.66999999999996</v>
      </c>
      <c r="AB145" s="56">
        <f t="shared" si="399"/>
        <v>70.417099999999991</v>
      </c>
      <c r="AC145" s="56">
        <f t="shared" si="400"/>
        <v>471.25289999999995</v>
      </c>
      <c r="AD145" s="56">
        <f t="shared" si="401"/>
        <v>565.50347999999997</v>
      </c>
      <c r="AE145" s="36">
        <f t="shared" si="402"/>
        <v>32990.203480000004</v>
      </c>
      <c r="AF145" s="37">
        <f t="shared" si="403"/>
        <v>4791.8005199999998</v>
      </c>
      <c r="AG145" s="18"/>
      <c r="AH145" s="56"/>
      <c r="AI145" s="56"/>
      <c r="AJ145" s="56"/>
      <c r="AK145" s="56"/>
      <c r="AL145" s="36"/>
      <c r="AM145" s="37"/>
      <c r="AN145" s="18"/>
      <c r="AO145" s="56"/>
      <c r="AP145" s="56"/>
      <c r="AQ145" s="56"/>
      <c r="AR145" s="56"/>
      <c r="AS145" s="36"/>
      <c r="AT145" s="37"/>
      <c r="AU145" s="18"/>
      <c r="AV145" s="35">
        <v>0.08</v>
      </c>
      <c r="AW145" s="56">
        <f t="shared" si="404"/>
        <v>2414</v>
      </c>
      <c r="AX145" s="35">
        <f t="shared" si="405"/>
        <v>0.13</v>
      </c>
      <c r="AY145" s="56">
        <f t="shared" si="406"/>
        <v>3922.75</v>
      </c>
      <c r="AZ145" s="35">
        <v>0.1</v>
      </c>
      <c r="BA145" s="56">
        <f t="shared" si="407"/>
        <v>3017.5</v>
      </c>
      <c r="BB145" s="38">
        <f t="shared" si="408"/>
        <v>0.11</v>
      </c>
      <c r="BC145" s="57">
        <f t="shared" si="409"/>
        <v>3319.25</v>
      </c>
      <c r="BD145" s="56">
        <f t="shared" si="410"/>
        <v>29.791300000000003</v>
      </c>
      <c r="BE145" s="57">
        <f t="shared" si="411"/>
        <v>3349.0412999999999</v>
      </c>
      <c r="BF145" s="56">
        <f t="shared" si="412"/>
        <v>59.5837</v>
      </c>
      <c r="BG145" s="57">
        <f t="shared" si="413"/>
        <v>3378.8337000000001</v>
      </c>
      <c r="BH145" s="56"/>
      <c r="BI145" s="26"/>
      <c r="BJ145" s="56"/>
      <c r="BK145" s="26"/>
      <c r="BL145" s="19"/>
    </row>
    <row r="146" spans="1:64" s="20" customFormat="1" ht="25" customHeight="1" thickBot="1">
      <c r="B146" s="20">
        <f t="shared" si="385"/>
        <v>3</v>
      </c>
      <c r="C146" s="20" t="str">
        <f t="shared" si="386"/>
        <v>KONA Electric [MY26]</v>
      </c>
      <c r="D146" s="33" t="str">
        <f t="shared" si="387"/>
        <v>KONA Electric [MY26] 3</v>
      </c>
      <c r="E146" s="33" t="str">
        <f t="shared" si="388"/>
        <v>KONA Electric [MY26] 3 - N Line S 65kWh MY26</v>
      </c>
      <c r="F146" s="33" t="str">
        <f>_xlfn.XLOOKUP(G146,'Wholesale Price List'!B:B,'Wholesale Price List'!C:C)</f>
        <v>HYKN00NLS5HE A  2</v>
      </c>
      <c r="G146" s="33" t="s">
        <v>1885</v>
      </c>
      <c r="H146" s="34" t="str">
        <f>VLOOKUP($G146,'Wholesale Price List'!$B:$Z,4,FALSE)</f>
        <v>N Line S 65kWh MY26</v>
      </c>
      <c r="I146" s="56">
        <f>VLOOKUP($G146,'Wholesale Price List'!$B:$V,9,FALSE)</f>
        <v>32175</v>
      </c>
      <c r="J146" s="35">
        <v>0.13</v>
      </c>
      <c r="K146" s="137">
        <v>110</v>
      </c>
      <c r="L146" s="56">
        <f t="shared" si="389"/>
        <v>4072.75</v>
      </c>
      <c r="M146" s="56">
        <f t="shared" si="390"/>
        <v>28102.25</v>
      </c>
      <c r="N146" s="56">
        <f t="shared" si="391"/>
        <v>5620.4500000000007</v>
      </c>
      <c r="O146" s="65">
        <v>780</v>
      </c>
      <c r="P146" s="56">
        <f>VLOOKUP($G146,'Wholesale Price List'!$B:$W,22,FALSE)</f>
        <v>10</v>
      </c>
      <c r="Q146" s="36">
        <f t="shared" si="392"/>
        <v>34512.699999999997</v>
      </c>
      <c r="R146" s="37">
        <f t="shared" si="393"/>
        <v>4887.3</v>
      </c>
      <c r="S146" s="18"/>
      <c r="T146" s="65">
        <v>270.83</v>
      </c>
      <c r="U146" s="56">
        <f t="shared" si="394"/>
        <v>35.207900000000002</v>
      </c>
      <c r="V146" s="56">
        <f t="shared" si="395"/>
        <v>235.62209999999999</v>
      </c>
      <c r="W146" s="56">
        <f t="shared" si="396"/>
        <v>282.74651999999998</v>
      </c>
      <c r="X146" s="36">
        <f t="shared" si="397"/>
        <v>34795.446519999998</v>
      </c>
      <c r="Y146" s="37">
        <f t="shared" si="398"/>
        <v>5061.5494800000006</v>
      </c>
      <c r="Z146" s="18"/>
      <c r="AA146" s="65">
        <v>541.66999999999996</v>
      </c>
      <c r="AB146" s="56">
        <f t="shared" si="399"/>
        <v>70.417099999999991</v>
      </c>
      <c r="AC146" s="56">
        <f t="shared" si="400"/>
        <v>471.25289999999995</v>
      </c>
      <c r="AD146" s="56">
        <f t="shared" si="401"/>
        <v>565.50347999999997</v>
      </c>
      <c r="AE146" s="36">
        <f t="shared" si="402"/>
        <v>35078.203479999996</v>
      </c>
      <c r="AF146" s="37">
        <f t="shared" si="403"/>
        <v>5103.8005199999998</v>
      </c>
      <c r="AG146" s="18"/>
      <c r="AH146" s="56"/>
      <c r="AI146" s="56"/>
      <c r="AJ146" s="56"/>
      <c r="AK146" s="56"/>
      <c r="AL146" s="36"/>
      <c r="AM146" s="37"/>
      <c r="AN146" s="18"/>
      <c r="AO146" s="56"/>
      <c r="AP146" s="56"/>
      <c r="AQ146" s="56"/>
      <c r="AR146" s="56"/>
      <c r="AS146" s="36"/>
      <c r="AT146" s="37"/>
      <c r="AU146" s="18"/>
      <c r="AV146" s="35">
        <v>0.08</v>
      </c>
      <c r="AW146" s="56">
        <f t="shared" si="404"/>
        <v>2574</v>
      </c>
      <c r="AX146" s="35">
        <f t="shared" si="405"/>
        <v>0.13</v>
      </c>
      <c r="AY146" s="56">
        <f t="shared" si="406"/>
        <v>4182.75</v>
      </c>
      <c r="AZ146" s="35">
        <v>0.1</v>
      </c>
      <c r="BA146" s="56">
        <f t="shared" si="407"/>
        <v>3217.5</v>
      </c>
      <c r="BB146" s="38">
        <f t="shared" si="408"/>
        <v>0.11</v>
      </c>
      <c r="BC146" s="57">
        <f t="shared" si="409"/>
        <v>3539.25</v>
      </c>
      <c r="BD146" s="56">
        <f t="shared" si="410"/>
        <v>29.791300000000003</v>
      </c>
      <c r="BE146" s="57">
        <f t="shared" si="411"/>
        <v>3569.0412999999999</v>
      </c>
      <c r="BF146" s="56">
        <f t="shared" si="412"/>
        <v>59.5837</v>
      </c>
      <c r="BG146" s="57">
        <f t="shared" si="413"/>
        <v>3598.8337000000001</v>
      </c>
      <c r="BH146" s="56"/>
      <c r="BI146" s="26"/>
      <c r="BJ146" s="56"/>
      <c r="BK146" s="26"/>
      <c r="BL146" s="19"/>
    </row>
    <row r="147" spans="1:64" s="20" customFormat="1" ht="25" customHeight="1">
      <c r="B147" s="20">
        <f t="shared" si="385"/>
        <v>4</v>
      </c>
      <c r="C147" s="20" t="str">
        <f t="shared" si="386"/>
        <v>KONA Electric [MY26]</v>
      </c>
      <c r="D147" s="33" t="str">
        <f t="shared" si="387"/>
        <v>KONA Electric [MY26] 4</v>
      </c>
      <c r="E147" s="33" t="str">
        <f t="shared" si="388"/>
        <v>KONA Electric [MY26] 4 - Ultimate 65kWh MY26</v>
      </c>
      <c r="F147" s="33" t="str">
        <f>_xlfn.XLOOKUP(G147,'Wholesale Price List'!B:B,'Wholesale Price List'!C:C)</f>
        <v>HYKN00ULT5HE A  2</v>
      </c>
      <c r="G147" s="33" t="s">
        <v>1887</v>
      </c>
      <c r="H147" s="34" t="str">
        <f>VLOOKUP($G147,'Wholesale Price List'!$B:$Z,4,FALSE)</f>
        <v>Ultimate 65kWh MY26</v>
      </c>
      <c r="I147" s="56">
        <f>VLOOKUP($G147,'Wholesale Price List'!$B:$V,9,FALSE)</f>
        <v>32175</v>
      </c>
      <c r="J147" s="35">
        <v>0.13</v>
      </c>
      <c r="K147" s="137">
        <v>110</v>
      </c>
      <c r="L147" s="56">
        <f t="shared" si="389"/>
        <v>4072.75</v>
      </c>
      <c r="M147" s="56">
        <f t="shared" si="390"/>
        <v>28102.25</v>
      </c>
      <c r="N147" s="56">
        <f t="shared" si="391"/>
        <v>5620.4500000000007</v>
      </c>
      <c r="O147" s="65">
        <v>780</v>
      </c>
      <c r="P147" s="56">
        <f>VLOOKUP($G147,'Wholesale Price List'!$B:$W,22,FALSE)</f>
        <v>10</v>
      </c>
      <c r="Q147" s="36">
        <f t="shared" si="392"/>
        <v>34512.699999999997</v>
      </c>
      <c r="R147" s="37">
        <f t="shared" si="393"/>
        <v>4887.3</v>
      </c>
      <c r="S147" s="18"/>
      <c r="T147" s="65">
        <f>325/1.2</f>
        <v>270.83333333333337</v>
      </c>
      <c r="U147" s="56">
        <f t="shared" si="394"/>
        <v>35.208333333333343</v>
      </c>
      <c r="V147" s="56">
        <f t="shared" si="395"/>
        <v>235.62500000000003</v>
      </c>
      <c r="W147" s="56">
        <f t="shared" si="396"/>
        <v>282.75</v>
      </c>
      <c r="X147" s="36">
        <f t="shared" si="397"/>
        <v>34795.449999999997</v>
      </c>
      <c r="Y147" s="37">
        <f t="shared" si="398"/>
        <v>5061.5499999999993</v>
      </c>
      <c r="Z147" s="18"/>
      <c r="AA147" s="65">
        <v>541.66999999999996</v>
      </c>
      <c r="AB147" s="56">
        <f t="shared" si="399"/>
        <v>70.417099999999991</v>
      </c>
      <c r="AC147" s="56">
        <f t="shared" si="400"/>
        <v>471.25289999999995</v>
      </c>
      <c r="AD147" s="56">
        <f t="shared" si="401"/>
        <v>565.50347999999997</v>
      </c>
      <c r="AE147" s="36">
        <f t="shared" si="402"/>
        <v>35078.203479999996</v>
      </c>
      <c r="AF147" s="37">
        <f t="shared" si="403"/>
        <v>5103.8005199999998</v>
      </c>
      <c r="AG147" s="18"/>
      <c r="AH147" s="56"/>
      <c r="AI147" s="56"/>
      <c r="AJ147" s="56"/>
      <c r="AK147" s="56"/>
      <c r="AL147" s="36"/>
      <c r="AM147" s="37"/>
      <c r="AN147" s="18"/>
      <c r="AO147" s="56"/>
      <c r="AP147" s="56"/>
      <c r="AQ147" s="56"/>
      <c r="AR147" s="56"/>
      <c r="AS147" s="36"/>
      <c r="AT147" s="37"/>
      <c r="AU147" s="18"/>
      <c r="AV147" s="35">
        <v>0.08</v>
      </c>
      <c r="AW147" s="56">
        <f t="shared" si="404"/>
        <v>2574</v>
      </c>
      <c r="AX147" s="35">
        <f t="shared" si="405"/>
        <v>0.13</v>
      </c>
      <c r="AY147" s="56">
        <f t="shared" si="406"/>
        <v>4182.75</v>
      </c>
      <c r="AZ147" s="35">
        <v>0.1</v>
      </c>
      <c r="BA147" s="56">
        <f t="shared" si="407"/>
        <v>3217.5</v>
      </c>
      <c r="BB147" s="38">
        <f t="shared" si="408"/>
        <v>0.11</v>
      </c>
      <c r="BC147" s="57">
        <f t="shared" si="409"/>
        <v>3539.25</v>
      </c>
      <c r="BD147" s="56">
        <f t="shared" si="410"/>
        <v>29.791666666666675</v>
      </c>
      <c r="BE147" s="57">
        <f t="shared" si="411"/>
        <v>3569.0416666666665</v>
      </c>
      <c r="BF147" s="56">
        <f t="shared" si="412"/>
        <v>59.5837</v>
      </c>
      <c r="BG147" s="57">
        <f t="shared" si="413"/>
        <v>3598.8337000000001</v>
      </c>
      <c r="BH147" s="56"/>
      <c r="BI147" s="26"/>
      <c r="BJ147" s="56"/>
      <c r="BK147" s="26"/>
      <c r="BL147" s="19"/>
    </row>
    <row r="148" spans="1:64" s="20" customFormat="1" ht="25" customHeight="1" thickBot="1">
      <c r="A148" s="20" t="e">
        <f>_xlfn.XLOOKUP(G148,'[1]Hyundai Comms PL 0725'!$A:$A,'[1]Hyundai Comms PL 0725'!$B:$B)</f>
        <v>#N/A</v>
      </c>
      <c r="D148" s="173" t="s">
        <v>161</v>
      </c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3"/>
      <c r="AQ148" s="173"/>
      <c r="AR148" s="173"/>
      <c r="AS148" s="173"/>
      <c r="AT148" s="173"/>
      <c r="AU148" s="173"/>
      <c r="AV148" s="173"/>
      <c r="AW148" s="173"/>
      <c r="AX148" s="173"/>
      <c r="AY148" s="173"/>
      <c r="AZ148" s="173"/>
      <c r="BA148" s="173"/>
      <c r="BB148" s="173"/>
      <c r="BC148" s="173"/>
      <c r="BD148" s="173"/>
      <c r="BE148" s="173"/>
      <c r="BF148" s="173"/>
      <c r="BG148" s="173"/>
      <c r="BH148" s="173"/>
      <c r="BI148" s="173"/>
      <c r="BJ148" s="105"/>
      <c r="BK148" s="106"/>
      <c r="BL148" s="19"/>
    </row>
    <row r="149" spans="1:64" s="20" customFormat="1" ht="25" customHeight="1" thickBot="1">
      <c r="A149" s="20" t="str">
        <f>_xlfn.XLOOKUP(G149,'[1]Hyundai Comms PL 0725'!$A:$A,'[1]Hyundai Comms PL 0725'!$B:$B)</f>
        <v>HYI500ADE5HE A  1</v>
      </c>
      <c r="B149" s="20">
        <v>1</v>
      </c>
      <c r="C149" s="20" t="str">
        <f t="shared" ref="C149" si="414">IF(B149=1,D148,IF(B149="","",C148))</f>
        <v>IONIQ 5 [MY25]</v>
      </c>
      <c r="D149" s="33" t="str">
        <f t="shared" ref="D149:D168" si="415">C149&amp;" "&amp;B149</f>
        <v>IONIQ 5 [MY25] 1</v>
      </c>
      <c r="E149" s="33" t="str">
        <f t="shared" ref="E149:E168" si="416">D149&amp;" - "&amp;H149</f>
        <v>IONIQ 5 [MY25] 1 - Advance 63 kWh 170 PS 2WD MY25</v>
      </c>
      <c r="F149" s="33" t="str">
        <f>_xlfn.XLOOKUP(G149,'Wholesale Price List'!B:B,'Wholesale Price List'!C:C)</f>
        <v>HYI500ADE5HE A 1</v>
      </c>
      <c r="G149" s="91" t="s">
        <v>162</v>
      </c>
      <c r="H149" s="34" t="str">
        <f>VLOOKUP($G149,'Wholesale Price List'!$B:$Z,4,FALSE)</f>
        <v>Advance 63 kWh 170 PS 2WD MY25</v>
      </c>
      <c r="I149" s="56">
        <f>VLOOKUP($G149,'Wholesale Price List'!$B:$V,9,FALSE)</f>
        <v>33183.333333333336</v>
      </c>
      <c r="J149" s="35">
        <v>0.12</v>
      </c>
      <c r="K149" s="137">
        <v>110</v>
      </c>
      <c r="L149" s="56">
        <f t="shared" si="244"/>
        <v>3872</v>
      </c>
      <c r="M149" s="56">
        <f t="shared" ref="M149:M158" si="417">I149-L149</f>
        <v>29311.333333333336</v>
      </c>
      <c r="N149" s="56">
        <f t="shared" ref="N149:N158" si="418">M149*20%</f>
        <v>5862.2666666666673</v>
      </c>
      <c r="O149" s="65">
        <v>780</v>
      </c>
      <c r="P149" s="56">
        <f>VLOOKUP($G149,'Wholesale Price List'!$B:$W,22,FALSE)</f>
        <v>10</v>
      </c>
      <c r="Q149" s="36">
        <f t="shared" ref="Q149:Q168" si="419">SUM(M149:P149)</f>
        <v>35963.600000000006</v>
      </c>
      <c r="R149" s="37">
        <f t="shared" si="245"/>
        <v>4646.3999999999996</v>
      </c>
      <c r="S149" s="18"/>
      <c r="T149" s="65">
        <f t="shared" ref="T149:T167" si="420">375/1.2</f>
        <v>312.5</v>
      </c>
      <c r="U149" s="56">
        <f t="shared" ref="U149:U168" si="421">T149*J149</f>
        <v>37.5</v>
      </c>
      <c r="V149" s="56">
        <f t="shared" ref="V149:V158" si="422">T149-U149</f>
        <v>275</v>
      </c>
      <c r="W149" s="56">
        <f t="shared" ref="W149:W158" si="423">V149*1.2</f>
        <v>330</v>
      </c>
      <c r="X149" s="36">
        <f t="shared" ref="X149:X158" si="424">Q149+((T149-U149)*1.2)</f>
        <v>36293.600000000006</v>
      </c>
      <c r="Y149" s="37">
        <f t="shared" ref="Y149:Y168" si="425">((J149*I149)+(J149*T149))*1.2</f>
        <v>4823.3999999999996</v>
      </c>
      <c r="Z149" s="18"/>
      <c r="AA149" s="65">
        <v>625</v>
      </c>
      <c r="AB149" s="56">
        <f t="shared" ref="AB149:AB168" si="426">AA149*J149</f>
        <v>75</v>
      </c>
      <c r="AC149" s="56">
        <f t="shared" ref="AC149:AC158" si="427">AA149-AB149</f>
        <v>550</v>
      </c>
      <c r="AD149" s="56">
        <f t="shared" ref="AD149:AD158" si="428">AC149*1.2</f>
        <v>660</v>
      </c>
      <c r="AE149" s="36">
        <f t="shared" ref="AE149:AE158" si="429">Q149+AD149</f>
        <v>36623.600000000006</v>
      </c>
      <c r="AF149" s="37">
        <f t="shared" ref="AF149:AF168" si="430">((J149*I149)+(J149*AA149))*1.2</f>
        <v>4868.3999999999996</v>
      </c>
      <c r="AG149" s="18"/>
      <c r="AH149" s="65">
        <f>1250/1.2</f>
        <v>1041.6666666666667</v>
      </c>
      <c r="AI149" s="56">
        <f t="shared" ref="AI149:AI168" si="431">AH149*J149</f>
        <v>125</v>
      </c>
      <c r="AJ149" s="56">
        <f t="shared" ref="AJ149:AJ158" si="432">AH149-AI149</f>
        <v>916.66666666666674</v>
      </c>
      <c r="AK149" s="56">
        <f t="shared" ref="AK149:AK158" si="433">AJ149*1.2</f>
        <v>1100</v>
      </c>
      <c r="AL149" s="36">
        <f t="shared" ref="AL149:AL158" si="434">Q149+AK149</f>
        <v>37063.600000000006</v>
      </c>
      <c r="AM149" s="37">
        <f t="shared" ref="AM149:AM168" si="435">((J149*I149)+(J149*AH149))*1.2</f>
        <v>4928.3999999999996</v>
      </c>
      <c r="AN149" s="18"/>
      <c r="AO149" s="65"/>
      <c r="AP149" s="56"/>
      <c r="AQ149" s="56"/>
      <c r="AR149" s="56"/>
      <c r="AS149" s="36"/>
      <c r="AT149" s="37"/>
      <c r="AU149" s="18"/>
      <c r="AV149" s="35">
        <v>0.08</v>
      </c>
      <c r="AW149" s="56">
        <f t="shared" ref="AW149:AW168" si="436">AV149*I149</f>
        <v>2654.666666666667</v>
      </c>
      <c r="AX149" s="35">
        <f t="shared" ref="AX149:AX168" si="437">J149</f>
        <v>0.12</v>
      </c>
      <c r="AY149" s="56">
        <f t="shared" ref="AY149:AY168" si="438">I149*J149</f>
        <v>3982</v>
      </c>
      <c r="AZ149" s="35">
        <v>0.1</v>
      </c>
      <c r="BA149" s="56">
        <f t="shared" ref="BA149:BA168" si="439">AZ149*I149</f>
        <v>3318.3333333333339</v>
      </c>
      <c r="BB149" s="38">
        <f t="shared" ref="BB149:BB168" si="440">BC149/I149</f>
        <v>9.9999999999999978E-2</v>
      </c>
      <c r="BC149" s="57">
        <f t="shared" ref="BC149:BC158" si="441">(AY149+AW149)-BA149</f>
        <v>3318.333333333333</v>
      </c>
      <c r="BD149" s="56">
        <f t="shared" ref="BD149:BD158" si="442">((AX149+AV149)-AZ149)*T149</f>
        <v>31.25</v>
      </c>
      <c r="BE149" s="57">
        <f t="shared" ref="BE149:BE158" si="443">BC149+BD149</f>
        <v>3349.583333333333</v>
      </c>
      <c r="BF149" s="56">
        <f t="shared" ref="BF149:BF158" si="444">((AX149+AV149)-AZ149)*AA149</f>
        <v>62.5</v>
      </c>
      <c r="BG149" s="57">
        <f t="shared" ref="BG149:BG158" si="445">BC149+BF149</f>
        <v>3380.833333333333</v>
      </c>
      <c r="BH149" s="56">
        <f t="shared" ref="BH149:BH158" si="446">((AX149+AV149)-AZ149)*AH149</f>
        <v>104.16666666666669</v>
      </c>
      <c r="BI149" s="26">
        <f t="shared" ref="BI149:BI158" si="447">BC149+BH149</f>
        <v>3422.4999999999995</v>
      </c>
      <c r="BJ149" s="56"/>
      <c r="BK149" s="26"/>
      <c r="BL149" s="19"/>
    </row>
    <row r="150" spans="1:64" s="20" customFormat="1" ht="25" customHeight="1" thickBot="1">
      <c r="A150" s="20" t="str">
        <f>_xlfn.XLOOKUP(G150,'[1]Hyundai Comms PL 0725'!$A:$A,'[1]Hyundai Comms PL 0725'!$B:$B)</f>
        <v>HYI500AD45HE A  1</v>
      </c>
      <c r="B150" s="20">
        <v>2</v>
      </c>
      <c r="C150" s="20" t="str">
        <f t="shared" ref="C150:C168" si="448">IF(B150=1,D149,IF(B150="","",C149))</f>
        <v>IONIQ 5 [MY25]</v>
      </c>
      <c r="D150" s="33" t="str">
        <f t="shared" si="415"/>
        <v>IONIQ 5 [MY25] 2</v>
      </c>
      <c r="E150" s="33" t="str">
        <f t="shared" si="416"/>
        <v>IONIQ 5 [MY25] 2 - Advance 84 kWh 228 PS 2WD MY25</v>
      </c>
      <c r="F150" s="33" t="str">
        <f>_xlfn.XLOOKUP(G150,'Wholesale Price List'!B:B,'Wholesale Price List'!C:C)</f>
        <v>HYI500AD45HE A 1</v>
      </c>
      <c r="G150" s="33" t="s">
        <v>163</v>
      </c>
      <c r="H150" s="34" t="str">
        <f>VLOOKUP($G150,'Wholesale Price List'!$B:$Z,4,FALSE)</f>
        <v>Advance 84 kWh 228 PS 2WD MY25</v>
      </c>
      <c r="I150" s="56">
        <f>VLOOKUP($G150,'Wholesale Price List'!$B:$V,9,FALSE)</f>
        <v>36100</v>
      </c>
      <c r="J150" s="35">
        <v>0.12</v>
      </c>
      <c r="K150" s="137">
        <v>110</v>
      </c>
      <c r="L150" s="56">
        <f t="shared" si="244"/>
        <v>4222</v>
      </c>
      <c r="M150" s="56">
        <f t="shared" si="417"/>
        <v>31878</v>
      </c>
      <c r="N150" s="56">
        <f t="shared" si="418"/>
        <v>6375.6</v>
      </c>
      <c r="O150" s="65">
        <v>780</v>
      </c>
      <c r="P150" s="56">
        <f>VLOOKUP($G150,'Wholesale Price List'!$B:$W,22,FALSE)</f>
        <v>10</v>
      </c>
      <c r="Q150" s="36">
        <f t="shared" si="419"/>
        <v>39043.599999999999</v>
      </c>
      <c r="R150" s="37">
        <f t="shared" si="245"/>
        <v>5066.3999999999996</v>
      </c>
      <c r="S150" s="18"/>
      <c r="T150" s="65">
        <f t="shared" si="420"/>
        <v>312.5</v>
      </c>
      <c r="U150" s="56">
        <f t="shared" si="421"/>
        <v>37.5</v>
      </c>
      <c r="V150" s="56">
        <f t="shared" si="422"/>
        <v>275</v>
      </c>
      <c r="W150" s="56">
        <f t="shared" si="423"/>
        <v>330</v>
      </c>
      <c r="X150" s="36">
        <f t="shared" si="424"/>
        <v>39373.599999999999</v>
      </c>
      <c r="Y150" s="37">
        <f t="shared" si="425"/>
        <v>5243.4</v>
      </c>
      <c r="Z150" s="18"/>
      <c r="AA150" s="65">
        <v>625</v>
      </c>
      <c r="AB150" s="56">
        <f t="shared" si="426"/>
        <v>75</v>
      </c>
      <c r="AC150" s="56">
        <f t="shared" si="427"/>
        <v>550</v>
      </c>
      <c r="AD150" s="56">
        <f t="shared" si="428"/>
        <v>660</v>
      </c>
      <c r="AE150" s="36">
        <f t="shared" si="429"/>
        <v>39703.599999999999</v>
      </c>
      <c r="AF150" s="37">
        <f t="shared" si="430"/>
        <v>5288.4</v>
      </c>
      <c r="AG150" s="18"/>
      <c r="AH150" s="65">
        <f t="shared" ref="AH150:AH192" si="449">1250/1.2</f>
        <v>1041.6666666666667</v>
      </c>
      <c r="AI150" s="56">
        <f t="shared" si="431"/>
        <v>125</v>
      </c>
      <c r="AJ150" s="56">
        <f t="shared" si="432"/>
        <v>916.66666666666674</v>
      </c>
      <c r="AK150" s="56">
        <f t="shared" si="433"/>
        <v>1100</v>
      </c>
      <c r="AL150" s="36">
        <f t="shared" si="434"/>
        <v>40143.599999999999</v>
      </c>
      <c r="AM150" s="37">
        <f t="shared" si="435"/>
        <v>5348.4</v>
      </c>
      <c r="AN150" s="18"/>
      <c r="AO150" s="65"/>
      <c r="AP150" s="56"/>
      <c r="AQ150" s="56"/>
      <c r="AR150" s="56"/>
      <c r="AS150" s="36"/>
      <c r="AT150" s="37"/>
      <c r="AU150" s="18"/>
      <c r="AV150" s="35">
        <v>0.08</v>
      </c>
      <c r="AW150" s="56">
        <f t="shared" si="436"/>
        <v>2888</v>
      </c>
      <c r="AX150" s="35">
        <f t="shared" si="437"/>
        <v>0.12</v>
      </c>
      <c r="AY150" s="56">
        <f t="shared" si="438"/>
        <v>4332</v>
      </c>
      <c r="AZ150" s="35">
        <v>0.1</v>
      </c>
      <c r="BA150" s="56">
        <f t="shared" si="439"/>
        <v>3610</v>
      </c>
      <c r="BB150" s="38">
        <f t="shared" si="440"/>
        <v>0.1</v>
      </c>
      <c r="BC150" s="57">
        <f t="shared" si="441"/>
        <v>3610</v>
      </c>
      <c r="BD150" s="56">
        <f t="shared" si="442"/>
        <v>31.25</v>
      </c>
      <c r="BE150" s="57">
        <f t="shared" si="443"/>
        <v>3641.25</v>
      </c>
      <c r="BF150" s="56">
        <f t="shared" si="444"/>
        <v>62.5</v>
      </c>
      <c r="BG150" s="57">
        <f t="shared" si="445"/>
        <v>3672.5</v>
      </c>
      <c r="BH150" s="56">
        <f t="shared" si="446"/>
        <v>104.16666666666669</v>
      </c>
      <c r="BI150" s="26">
        <f t="shared" si="447"/>
        <v>3714.1666666666665</v>
      </c>
      <c r="BJ150" s="56"/>
      <c r="BK150" s="26"/>
      <c r="BL150" s="19"/>
    </row>
    <row r="151" spans="1:64" s="20" customFormat="1" ht="25" customHeight="1" thickBot="1">
      <c r="A151" s="20" t="str">
        <f>_xlfn.XLOOKUP(G151,'[1]Hyundai Comms PL 0725'!$A:$A,'[1]Hyundai Comms PL 0725'!$B:$B)</f>
        <v>HYI500PRM5HE A  1</v>
      </c>
      <c r="B151" s="20">
        <v>3</v>
      </c>
      <c r="C151" s="20" t="str">
        <f t="shared" si="448"/>
        <v>IONIQ 5 [MY25]</v>
      </c>
      <c r="D151" s="33" t="str">
        <f t="shared" si="415"/>
        <v>IONIQ 5 [MY25] 3</v>
      </c>
      <c r="E151" s="33" t="str">
        <f t="shared" si="416"/>
        <v>IONIQ 5 [MY25] 3 - Premium 63 kWh 170 PS 2WD MY25</v>
      </c>
      <c r="F151" s="33" t="str">
        <f>_xlfn.XLOOKUP(G151,'Wholesale Price List'!B:B,'Wholesale Price List'!C:C)</f>
        <v>HYI500PRM5HE A 1</v>
      </c>
      <c r="G151" s="33" t="s">
        <v>164</v>
      </c>
      <c r="H151" s="34" t="str">
        <f>VLOOKUP($G151,'Wholesale Price List'!$B:$Z,4,FALSE)</f>
        <v>Premium 63 kWh 170 PS 2WD MY25</v>
      </c>
      <c r="I151" s="56">
        <f>VLOOKUP($G151,'Wholesale Price List'!$B:$V,9,FALSE)</f>
        <v>35266.666666666672</v>
      </c>
      <c r="J151" s="35">
        <v>0.12</v>
      </c>
      <c r="K151" s="137">
        <v>110</v>
      </c>
      <c r="L151" s="56">
        <f t="shared" si="244"/>
        <v>4122</v>
      </c>
      <c r="M151" s="56">
        <f t="shared" si="417"/>
        <v>31144.666666666672</v>
      </c>
      <c r="N151" s="56">
        <f t="shared" si="418"/>
        <v>6228.9333333333343</v>
      </c>
      <c r="O151" s="65">
        <v>780</v>
      </c>
      <c r="P151" s="56">
        <f>VLOOKUP($G151,'Wholesale Price List'!$B:$W,22,FALSE)</f>
        <v>10</v>
      </c>
      <c r="Q151" s="36">
        <f t="shared" si="419"/>
        <v>38163.600000000006</v>
      </c>
      <c r="R151" s="37">
        <f t="shared" si="245"/>
        <v>4946.3999999999996</v>
      </c>
      <c r="S151" s="18"/>
      <c r="T151" s="65">
        <f t="shared" si="420"/>
        <v>312.5</v>
      </c>
      <c r="U151" s="56">
        <f t="shared" si="421"/>
        <v>37.5</v>
      </c>
      <c r="V151" s="56">
        <f t="shared" si="422"/>
        <v>275</v>
      </c>
      <c r="W151" s="56">
        <f t="shared" si="423"/>
        <v>330</v>
      </c>
      <c r="X151" s="36">
        <f t="shared" si="424"/>
        <v>38493.600000000006</v>
      </c>
      <c r="Y151" s="37">
        <f t="shared" si="425"/>
        <v>5123.3999999999996</v>
      </c>
      <c r="Z151" s="18"/>
      <c r="AA151" s="65">
        <v>625</v>
      </c>
      <c r="AB151" s="56">
        <f t="shared" si="426"/>
        <v>75</v>
      </c>
      <c r="AC151" s="56">
        <f t="shared" si="427"/>
        <v>550</v>
      </c>
      <c r="AD151" s="56">
        <f t="shared" si="428"/>
        <v>660</v>
      </c>
      <c r="AE151" s="36">
        <f t="shared" si="429"/>
        <v>38823.600000000006</v>
      </c>
      <c r="AF151" s="37">
        <f t="shared" si="430"/>
        <v>5168.3999999999996</v>
      </c>
      <c r="AG151" s="18"/>
      <c r="AH151" s="65">
        <f t="shared" si="449"/>
        <v>1041.6666666666667</v>
      </c>
      <c r="AI151" s="56">
        <f t="shared" si="431"/>
        <v>125</v>
      </c>
      <c r="AJ151" s="56">
        <f t="shared" si="432"/>
        <v>916.66666666666674</v>
      </c>
      <c r="AK151" s="56">
        <f t="shared" si="433"/>
        <v>1100</v>
      </c>
      <c r="AL151" s="36">
        <f t="shared" si="434"/>
        <v>39263.600000000006</v>
      </c>
      <c r="AM151" s="37">
        <f t="shared" si="435"/>
        <v>5228.3999999999996</v>
      </c>
      <c r="AN151" s="18"/>
      <c r="AO151" s="65"/>
      <c r="AP151" s="56"/>
      <c r="AQ151" s="56"/>
      <c r="AR151" s="56"/>
      <c r="AS151" s="36"/>
      <c r="AT151" s="37"/>
      <c r="AU151" s="18"/>
      <c r="AV151" s="35">
        <v>0.08</v>
      </c>
      <c r="AW151" s="56">
        <f t="shared" si="436"/>
        <v>2821.3333333333339</v>
      </c>
      <c r="AX151" s="35">
        <f t="shared" si="437"/>
        <v>0.12</v>
      </c>
      <c r="AY151" s="56">
        <f t="shared" si="438"/>
        <v>4232</v>
      </c>
      <c r="AZ151" s="35">
        <v>0.1</v>
      </c>
      <c r="BA151" s="56">
        <f t="shared" si="439"/>
        <v>3526.6666666666674</v>
      </c>
      <c r="BB151" s="38">
        <f t="shared" si="440"/>
        <v>9.9999999999999978E-2</v>
      </c>
      <c r="BC151" s="57">
        <f t="shared" si="441"/>
        <v>3526.6666666666665</v>
      </c>
      <c r="BD151" s="56">
        <f t="shared" si="442"/>
        <v>31.25</v>
      </c>
      <c r="BE151" s="57">
        <f t="shared" si="443"/>
        <v>3557.9166666666665</v>
      </c>
      <c r="BF151" s="56">
        <f t="shared" si="444"/>
        <v>62.5</v>
      </c>
      <c r="BG151" s="57">
        <f t="shared" si="445"/>
        <v>3589.1666666666665</v>
      </c>
      <c r="BH151" s="56">
        <f t="shared" si="446"/>
        <v>104.16666666666669</v>
      </c>
      <c r="BI151" s="26">
        <f t="shared" si="447"/>
        <v>3630.833333333333</v>
      </c>
      <c r="BJ151" s="56"/>
      <c r="BK151" s="26"/>
      <c r="BL151" s="19"/>
    </row>
    <row r="152" spans="1:64" s="20" customFormat="1" ht="25" customHeight="1" thickBot="1">
      <c r="A152" s="20" t="str">
        <f>_xlfn.XLOOKUP(G152,'[1]Hyundai Comms PL 0725'!$A:$A,'[1]Hyundai Comms PL 0725'!$B:$B)</f>
        <v>HYI500PR85HE A  1</v>
      </c>
      <c r="B152" s="20">
        <v>4</v>
      </c>
      <c r="C152" s="20" t="str">
        <f t="shared" si="448"/>
        <v>IONIQ 5 [MY25]</v>
      </c>
      <c r="D152" s="33" t="str">
        <f t="shared" si="415"/>
        <v>IONIQ 5 [MY25] 4</v>
      </c>
      <c r="E152" s="33" t="str">
        <f t="shared" si="416"/>
        <v>IONIQ 5 [MY25] 4 - Premium 84 kWh 228 PS 2WD MY25</v>
      </c>
      <c r="F152" s="33" t="str">
        <f>_xlfn.XLOOKUP(G152,'Wholesale Price List'!B:B,'Wholesale Price List'!C:C)</f>
        <v>HYI500PRM5HE A 2</v>
      </c>
      <c r="G152" s="33" t="s">
        <v>165</v>
      </c>
      <c r="H152" s="34" t="str">
        <f>VLOOKUP($G152,'Wholesale Price List'!$B:$Z,4,FALSE)</f>
        <v>Premium 84 kWh 228 PS 2WD MY25</v>
      </c>
      <c r="I152" s="56">
        <f>VLOOKUP($G152,'Wholesale Price List'!$B:$V,9,FALSE)</f>
        <v>38183.333333333336</v>
      </c>
      <c r="J152" s="35">
        <v>0.12</v>
      </c>
      <c r="K152" s="137">
        <v>110</v>
      </c>
      <c r="L152" s="56">
        <f t="shared" si="244"/>
        <v>4472</v>
      </c>
      <c r="M152" s="56">
        <f t="shared" si="417"/>
        <v>33711.333333333336</v>
      </c>
      <c r="N152" s="56">
        <f t="shared" si="418"/>
        <v>6742.2666666666673</v>
      </c>
      <c r="O152" s="65">
        <v>780</v>
      </c>
      <c r="P152" s="56">
        <f>VLOOKUP($G152,'Wholesale Price List'!$B:$W,22,FALSE)</f>
        <v>10</v>
      </c>
      <c r="Q152" s="36">
        <f t="shared" si="419"/>
        <v>41243.600000000006</v>
      </c>
      <c r="R152" s="37">
        <f t="shared" si="245"/>
        <v>5366.4</v>
      </c>
      <c r="S152" s="18"/>
      <c r="T152" s="65">
        <f t="shared" si="420"/>
        <v>312.5</v>
      </c>
      <c r="U152" s="56">
        <f t="shared" si="421"/>
        <v>37.5</v>
      </c>
      <c r="V152" s="56">
        <f t="shared" si="422"/>
        <v>275</v>
      </c>
      <c r="W152" s="56">
        <f t="shared" si="423"/>
        <v>330</v>
      </c>
      <c r="X152" s="36">
        <f t="shared" si="424"/>
        <v>41573.600000000006</v>
      </c>
      <c r="Y152" s="37">
        <f t="shared" si="425"/>
        <v>5543.4</v>
      </c>
      <c r="Z152" s="18"/>
      <c r="AA152" s="65">
        <v>625</v>
      </c>
      <c r="AB152" s="56">
        <f t="shared" si="426"/>
        <v>75</v>
      </c>
      <c r="AC152" s="56">
        <f t="shared" si="427"/>
        <v>550</v>
      </c>
      <c r="AD152" s="56">
        <f t="shared" si="428"/>
        <v>660</v>
      </c>
      <c r="AE152" s="36">
        <f t="shared" si="429"/>
        <v>41903.600000000006</v>
      </c>
      <c r="AF152" s="37">
        <f t="shared" si="430"/>
        <v>5588.4</v>
      </c>
      <c r="AG152" s="18"/>
      <c r="AH152" s="65">
        <f t="shared" si="449"/>
        <v>1041.6666666666667</v>
      </c>
      <c r="AI152" s="56">
        <f t="shared" si="431"/>
        <v>125</v>
      </c>
      <c r="AJ152" s="56">
        <f t="shared" si="432"/>
        <v>916.66666666666674</v>
      </c>
      <c r="AK152" s="56">
        <f t="shared" si="433"/>
        <v>1100</v>
      </c>
      <c r="AL152" s="36">
        <f t="shared" si="434"/>
        <v>42343.600000000006</v>
      </c>
      <c r="AM152" s="37">
        <f t="shared" si="435"/>
        <v>5648.4</v>
      </c>
      <c r="AN152" s="18"/>
      <c r="AO152" s="65"/>
      <c r="AP152" s="56"/>
      <c r="AQ152" s="56"/>
      <c r="AR152" s="56"/>
      <c r="AS152" s="36"/>
      <c r="AT152" s="37"/>
      <c r="AU152" s="18"/>
      <c r="AV152" s="35">
        <v>0.08</v>
      </c>
      <c r="AW152" s="56">
        <f t="shared" si="436"/>
        <v>3054.666666666667</v>
      </c>
      <c r="AX152" s="35">
        <f t="shared" si="437"/>
        <v>0.12</v>
      </c>
      <c r="AY152" s="56">
        <f t="shared" si="438"/>
        <v>4582</v>
      </c>
      <c r="AZ152" s="35">
        <v>0.1</v>
      </c>
      <c r="BA152" s="56">
        <f t="shared" si="439"/>
        <v>3818.3333333333339</v>
      </c>
      <c r="BB152" s="38">
        <f t="shared" si="440"/>
        <v>9.9999999999999992E-2</v>
      </c>
      <c r="BC152" s="57">
        <f t="shared" si="441"/>
        <v>3818.333333333333</v>
      </c>
      <c r="BD152" s="56">
        <f t="shared" si="442"/>
        <v>31.25</v>
      </c>
      <c r="BE152" s="57">
        <f t="shared" si="443"/>
        <v>3849.583333333333</v>
      </c>
      <c r="BF152" s="56">
        <f t="shared" si="444"/>
        <v>62.5</v>
      </c>
      <c r="BG152" s="57">
        <f t="shared" si="445"/>
        <v>3880.833333333333</v>
      </c>
      <c r="BH152" s="56">
        <f t="shared" si="446"/>
        <v>104.16666666666669</v>
      </c>
      <c r="BI152" s="26">
        <f t="shared" si="447"/>
        <v>3922.4999999999995</v>
      </c>
      <c r="BJ152" s="56"/>
      <c r="BK152" s="26"/>
      <c r="BL152" s="19"/>
    </row>
    <row r="153" spans="1:64" s="20" customFormat="1" ht="25" customHeight="1" thickBot="1">
      <c r="A153" s="20" t="str">
        <f>_xlfn.XLOOKUP(G153,'[1]Hyundai Comms PL 0725'!$A:$A,'[1]Hyundai Comms PL 0725'!$B:$B)</f>
        <v>HYI500NLI5HE A  1</v>
      </c>
      <c r="B153" s="20">
        <v>5</v>
      </c>
      <c r="C153" s="20" t="str">
        <f t="shared" si="448"/>
        <v>IONIQ 5 [MY25]</v>
      </c>
      <c r="D153" s="33" t="str">
        <f t="shared" si="415"/>
        <v>IONIQ 5 [MY25] 5</v>
      </c>
      <c r="E153" s="33" t="str">
        <f t="shared" si="416"/>
        <v>IONIQ 5 [MY25] 5 - N Line 84 kWh 228 PS 2WD MY25</v>
      </c>
      <c r="F153" s="33" t="str">
        <f>_xlfn.XLOOKUP(G153,'Wholesale Price List'!B:B,'Wholesale Price List'!C:C)</f>
        <v>HYI500PRM5HE A 3</v>
      </c>
      <c r="G153" s="33" t="s">
        <v>166</v>
      </c>
      <c r="H153" s="34" t="str">
        <f>VLOOKUP($G153,'Wholesale Price List'!$B:$Z,4,FALSE)</f>
        <v>N Line 84 kWh 228 PS 2WD MY25</v>
      </c>
      <c r="I153" s="56">
        <f>VLOOKUP($G153,'Wholesale Price List'!$B:$V,9,FALSE)</f>
        <v>39433.333333333336</v>
      </c>
      <c r="J153" s="35">
        <v>0.12</v>
      </c>
      <c r="K153" s="137">
        <v>110</v>
      </c>
      <c r="L153" s="56">
        <f t="shared" si="244"/>
        <v>4622</v>
      </c>
      <c r="M153" s="56">
        <f t="shared" si="417"/>
        <v>34811.333333333336</v>
      </c>
      <c r="N153" s="56">
        <f t="shared" si="418"/>
        <v>6962.2666666666673</v>
      </c>
      <c r="O153" s="65">
        <v>780</v>
      </c>
      <c r="P153" s="56">
        <f>VLOOKUP($G153,'Wholesale Price List'!$B:$W,22,FALSE)</f>
        <v>10</v>
      </c>
      <c r="Q153" s="36">
        <f t="shared" si="419"/>
        <v>42563.600000000006</v>
      </c>
      <c r="R153" s="37">
        <f t="shared" si="245"/>
        <v>5546.4</v>
      </c>
      <c r="S153" s="18"/>
      <c r="T153" s="65">
        <f t="shared" si="420"/>
        <v>312.5</v>
      </c>
      <c r="U153" s="56">
        <f t="shared" si="421"/>
        <v>37.5</v>
      </c>
      <c r="V153" s="56">
        <f t="shared" si="422"/>
        <v>275</v>
      </c>
      <c r="W153" s="56">
        <f t="shared" si="423"/>
        <v>330</v>
      </c>
      <c r="X153" s="36">
        <f t="shared" si="424"/>
        <v>42893.600000000006</v>
      </c>
      <c r="Y153" s="37">
        <f t="shared" si="425"/>
        <v>5723.4</v>
      </c>
      <c r="Z153" s="18"/>
      <c r="AA153" s="65">
        <v>625</v>
      </c>
      <c r="AB153" s="56">
        <f t="shared" si="426"/>
        <v>75</v>
      </c>
      <c r="AC153" s="56">
        <f t="shared" si="427"/>
        <v>550</v>
      </c>
      <c r="AD153" s="56">
        <f t="shared" si="428"/>
        <v>660</v>
      </c>
      <c r="AE153" s="36">
        <f t="shared" si="429"/>
        <v>43223.600000000006</v>
      </c>
      <c r="AF153" s="37">
        <f t="shared" si="430"/>
        <v>5768.4</v>
      </c>
      <c r="AG153" s="18"/>
      <c r="AH153" s="65">
        <f t="shared" si="449"/>
        <v>1041.6666666666667</v>
      </c>
      <c r="AI153" s="56">
        <f t="shared" si="431"/>
        <v>125</v>
      </c>
      <c r="AJ153" s="56">
        <f t="shared" si="432"/>
        <v>916.66666666666674</v>
      </c>
      <c r="AK153" s="56">
        <f t="shared" si="433"/>
        <v>1100</v>
      </c>
      <c r="AL153" s="36">
        <f t="shared" si="434"/>
        <v>43663.600000000006</v>
      </c>
      <c r="AM153" s="37">
        <f t="shared" si="435"/>
        <v>5828.4</v>
      </c>
      <c r="AN153" s="18"/>
      <c r="AO153" s="65"/>
      <c r="AP153" s="56"/>
      <c r="AQ153" s="56"/>
      <c r="AR153" s="56"/>
      <c r="AS153" s="36"/>
      <c r="AT153" s="37"/>
      <c r="AU153" s="18"/>
      <c r="AV153" s="35">
        <v>0.08</v>
      </c>
      <c r="AW153" s="56">
        <f t="shared" si="436"/>
        <v>3154.666666666667</v>
      </c>
      <c r="AX153" s="35">
        <f t="shared" si="437"/>
        <v>0.12</v>
      </c>
      <c r="AY153" s="56">
        <f t="shared" si="438"/>
        <v>4732</v>
      </c>
      <c r="AZ153" s="35">
        <v>0.1</v>
      </c>
      <c r="BA153" s="56">
        <f t="shared" si="439"/>
        <v>3943.3333333333339</v>
      </c>
      <c r="BB153" s="38">
        <f t="shared" si="440"/>
        <v>9.9999999999999992E-2</v>
      </c>
      <c r="BC153" s="57">
        <f t="shared" si="441"/>
        <v>3943.333333333333</v>
      </c>
      <c r="BD153" s="56">
        <f t="shared" si="442"/>
        <v>31.25</v>
      </c>
      <c r="BE153" s="57">
        <f t="shared" si="443"/>
        <v>3974.583333333333</v>
      </c>
      <c r="BF153" s="56">
        <f t="shared" si="444"/>
        <v>62.5</v>
      </c>
      <c r="BG153" s="57">
        <f t="shared" si="445"/>
        <v>4005.833333333333</v>
      </c>
      <c r="BH153" s="56">
        <f t="shared" si="446"/>
        <v>104.16666666666669</v>
      </c>
      <c r="BI153" s="26">
        <f t="shared" si="447"/>
        <v>4047.4999999999995</v>
      </c>
      <c r="BJ153" s="56"/>
      <c r="BK153" s="26"/>
      <c r="BL153" s="19"/>
    </row>
    <row r="154" spans="1:64" s="20" customFormat="1" ht="25" customHeight="1" thickBot="1">
      <c r="A154" s="20" t="str">
        <f>_xlfn.XLOOKUP(G154,'[1]Hyundai Comms PL 0725'!$A:$A,'[1]Hyundai Comms PL 0725'!$B:$B)</f>
        <v>HYI500NLI5HE A4 1</v>
      </c>
      <c r="B154" s="20">
        <v>6</v>
      </c>
      <c r="C154" s="20" t="str">
        <f t="shared" si="448"/>
        <v>IONIQ 5 [MY25]</v>
      </c>
      <c r="D154" s="33" t="str">
        <f t="shared" si="415"/>
        <v>IONIQ 5 [MY25] 6</v>
      </c>
      <c r="E154" s="33" t="str">
        <f t="shared" si="416"/>
        <v>IONIQ 5 [MY25] 6 - N Line 84 kWh 325 PS AWD MY25</v>
      </c>
      <c r="F154" s="33" t="str">
        <f>_xlfn.XLOOKUP(G154,'Wholesale Price List'!B:B,'Wholesale Price List'!C:C)</f>
        <v>HYI500PRM5HE A 4</v>
      </c>
      <c r="G154" s="33" t="s">
        <v>167</v>
      </c>
      <c r="H154" s="34" t="str">
        <f>VLOOKUP($G154,'Wholesale Price List'!$B:$Z,4,FALSE)</f>
        <v>N Line 84 kWh 325 PS AWD MY25</v>
      </c>
      <c r="I154" s="56">
        <f>VLOOKUP($G154,'Wholesale Price List'!$B:$V,9,FALSE)</f>
        <v>42350</v>
      </c>
      <c r="J154" s="35">
        <v>0.12</v>
      </c>
      <c r="K154" s="137">
        <v>110</v>
      </c>
      <c r="L154" s="56">
        <f t="shared" si="244"/>
        <v>4972</v>
      </c>
      <c r="M154" s="56">
        <f t="shared" si="417"/>
        <v>37378</v>
      </c>
      <c r="N154" s="56">
        <f t="shared" si="418"/>
        <v>7475.6</v>
      </c>
      <c r="O154" s="65">
        <v>780</v>
      </c>
      <c r="P154" s="56">
        <f>VLOOKUP($G154,'Wholesale Price List'!$B:$W,22,FALSE)</f>
        <v>10</v>
      </c>
      <c r="Q154" s="36">
        <f t="shared" si="419"/>
        <v>45643.6</v>
      </c>
      <c r="R154" s="37">
        <f t="shared" si="245"/>
        <v>5966.4</v>
      </c>
      <c r="S154" s="18"/>
      <c r="T154" s="65">
        <f t="shared" si="420"/>
        <v>312.5</v>
      </c>
      <c r="U154" s="56">
        <f t="shared" si="421"/>
        <v>37.5</v>
      </c>
      <c r="V154" s="56">
        <f t="shared" si="422"/>
        <v>275</v>
      </c>
      <c r="W154" s="56">
        <f t="shared" si="423"/>
        <v>330</v>
      </c>
      <c r="X154" s="36">
        <f t="shared" si="424"/>
        <v>45973.599999999999</v>
      </c>
      <c r="Y154" s="37">
        <f t="shared" si="425"/>
        <v>6143.4</v>
      </c>
      <c r="Z154" s="18"/>
      <c r="AA154" s="65">
        <v>625</v>
      </c>
      <c r="AB154" s="56">
        <f t="shared" si="426"/>
        <v>75</v>
      </c>
      <c r="AC154" s="56">
        <f t="shared" si="427"/>
        <v>550</v>
      </c>
      <c r="AD154" s="56">
        <f t="shared" si="428"/>
        <v>660</v>
      </c>
      <c r="AE154" s="36">
        <f t="shared" si="429"/>
        <v>46303.6</v>
      </c>
      <c r="AF154" s="37">
        <f t="shared" si="430"/>
        <v>6188.4</v>
      </c>
      <c r="AG154" s="18"/>
      <c r="AH154" s="65">
        <f t="shared" si="449"/>
        <v>1041.6666666666667</v>
      </c>
      <c r="AI154" s="56">
        <f t="shared" si="431"/>
        <v>125</v>
      </c>
      <c r="AJ154" s="56">
        <f t="shared" si="432"/>
        <v>916.66666666666674</v>
      </c>
      <c r="AK154" s="56">
        <f t="shared" si="433"/>
        <v>1100</v>
      </c>
      <c r="AL154" s="36">
        <f t="shared" si="434"/>
        <v>46743.6</v>
      </c>
      <c r="AM154" s="37">
        <f t="shared" si="435"/>
        <v>6248.4</v>
      </c>
      <c r="AN154" s="18"/>
      <c r="AO154" s="65"/>
      <c r="AP154" s="56"/>
      <c r="AQ154" s="56"/>
      <c r="AR154" s="56"/>
      <c r="AS154" s="36"/>
      <c r="AT154" s="37"/>
      <c r="AU154" s="18"/>
      <c r="AV154" s="35">
        <v>0.08</v>
      </c>
      <c r="AW154" s="56">
        <f t="shared" si="436"/>
        <v>3388</v>
      </c>
      <c r="AX154" s="35">
        <f t="shared" si="437"/>
        <v>0.12</v>
      </c>
      <c r="AY154" s="56">
        <f t="shared" si="438"/>
        <v>5082</v>
      </c>
      <c r="AZ154" s="35">
        <v>0.1</v>
      </c>
      <c r="BA154" s="56">
        <f t="shared" si="439"/>
        <v>4235</v>
      </c>
      <c r="BB154" s="38">
        <f t="shared" si="440"/>
        <v>0.1</v>
      </c>
      <c r="BC154" s="57">
        <f t="shared" si="441"/>
        <v>4235</v>
      </c>
      <c r="BD154" s="56">
        <f t="shared" si="442"/>
        <v>31.25</v>
      </c>
      <c r="BE154" s="57">
        <f t="shared" si="443"/>
        <v>4266.25</v>
      </c>
      <c r="BF154" s="56">
        <f t="shared" si="444"/>
        <v>62.5</v>
      </c>
      <c r="BG154" s="57">
        <f t="shared" si="445"/>
        <v>4297.5</v>
      </c>
      <c r="BH154" s="56">
        <f t="shared" si="446"/>
        <v>104.16666666666669</v>
      </c>
      <c r="BI154" s="26">
        <f t="shared" si="447"/>
        <v>4339.166666666667</v>
      </c>
      <c r="BJ154" s="56"/>
      <c r="BK154" s="26"/>
      <c r="BL154" s="19"/>
    </row>
    <row r="155" spans="1:64" s="20" customFormat="1" ht="25" customHeight="1" thickBot="1">
      <c r="A155" s="20" t="str">
        <f>_xlfn.XLOOKUP(G155,'[1]Hyundai Comms PL 0725'!$A:$A,'[1]Hyundai Comms PL 0725'!$B:$B)</f>
        <v>HYI500ULT5HE A  1</v>
      </c>
      <c r="B155" s="20">
        <v>7</v>
      </c>
      <c r="C155" s="20" t="str">
        <f t="shared" si="448"/>
        <v>IONIQ 5 [MY25]</v>
      </c>
      <c r="D155" s="33" t="str">
        <f t="shared" si="415"/>
        <v>IONIQ 5 [MY25] 7</v>
      </c>
      <c r="E155" s="33" t="str">
        <f t="shared" si="416"/>
        <v>IONIQ 5 [MY25] 7 - Ultimate 84 kWh 228 PS 2WD MY25</v>
      </c>
      <c r="F155" s="33" t="str">
        <f>_xlfn.XLOOKUP(G155,'Wholesale Price List'!B:B,'Wholesale Price List'!C:C)</f>
        <v>HYI500PRM5HE A 5</v>
      </c>
      <c r="G155" s="33" t="s">
        <v>168</v>
      </c>
      <c r="H155" s="34" t="str">
        <f>VLOOKUP($G155,'Wholesale Price List'!$B:$Z,4,FALSE)</f>
        <v>Ultimate 84 kWh 228 PS 2WD MY25</v>
      </c>
      <c r="I155" s="56">
        <f>VLOOKUP($G155,'Wholesale Price List'!$B:$V,9,FALSE)</f>
        <v>41100</v>
      </c>
      <c r="J155" s="35">
        <v>0.12</v>
      </c>
      <c r="K155" s="137">
        <v>110</v>
      </c>
      <c r="L155" s="56">
        <f t="shared" si="244"/>
        <v>4822</v>
      </c>
      <c r="M155" s="56">
        <f t="shared" si="417"/>
        <v>36278</v>
      </c>
      <c r="N155" s="56">
        <f t="shared" si="418"/>
        <v>7255.6</v>
      </c>
      <c r="O155" s="65">
        <v>780</v>
      </c>
      <c r="P155" s="56">
        <f>VLOOKUP($G155,'Wholesale Price List'!$B:$W,22,FALSE)</f>
        <v>10</v>
      </c>
      <c r="Q155" s="36">
        <f t="shared" si="419"/>
        <v>44323.6</v>
      </c>
      <c r="R155" s="37">
        <f t="shared" si="245"/>
        <v>5786.4</v>
      </c>
      <c r="S155" s="18"/>
      <c r="T155" s="65">
        <f t="shared" si="420"/>
        <v>312.5</v>
      </c>
      <c r="U155" s="56">
        <f t="shared" si="421"/>
        <v>37.5</v>
      </c>
      <c r="V155" s="56">
        <f t="shared" si="422"/>
        <v>275</v>
      </c>
      <c r="W155" s="56">
        <f t="shared" si="423"/>
        <v>330</v>
      </c>
      <c r="X155" s="36">
        <f t="shared" si="424"/>
        <v>44653.599999999999</v>
      </c>
      <c r="Y155" s="37">
        <f t="shared" si="425"/>
        <v>5963.4</v>
      </c>
      <c r="Z155" s="18"/>
      <c r="AA155" s="65">
        <v>625</v>
      </c>
      <c r="AB155" s="56">
        <f t="shared" si="426"/>
        <v>75</v>
      </c>
      <c r="AC155" s="56">
        <f t="shared" si="427"/>
        <v>550</v>
      </c>
      <c r="AD155" s="56">
        <f t="shared" si="428"/>
        <v>660</v>
      </c>
      <c r="AE155" s="36">
        <f t="shared" si="429"/>
        <v>44983.6</v>
      </c>
      <c r="AF155" s="37">
        <f t="shared" si="430"/>
        <v>6008.4</v>
      </c>
      <c r="AG155" s="18"/>
      <c r="AH155" s="65">
        <f t="shared" si="449"/>
        <v>1041.6666666666667</v>
      </c>
      <c r="AI155" s="56">
        <f t="shared" si="431"/>
        <v>125</v>
      </c>
      <c r="AJ155" s="56">
        <f t="shared" si="432"/>
        <v>916.66666666666674</v>
      </c>
      <c r="AK155" s="56">
        <f t="shared" si="433"/>
        <v>1100</v>
      </c>
      <c r="AL155" s="36">
        <f t="shared" si="434"/>
        <v>45423.6</v>
      </c>
      <c r="AM155" s="37">
        <f t="shared" si="435"/>
        <v>6068.4</v>
      </c>
      <c r="AN155" s="18"/>
      <c r="AO155" s="65"/>
      <c r="AP155" s="56"/>
      <c r="AQ155" s="56"/>
      <c r="AR155" s="56"/>
      <c r="AS155" s="36"/>
      <c r="AT155" s="37"/>
      <c r="AU155" s="18"/>
      <c r="AV155" s="35">
        <v>0.08</v>
      </c>
      <c r="AW155" s="56">
        <f t="shared" si="436"/>
        <v>3288</v>
      </c>
      <c r="AX155" s="35">
        <f t="shared" si="437"/>
        <v>0.12</v>
      </c>
      <c r="AY155" s="56">
        <f t="shared" si="438"/>
        <v>4932</v>
      </c>
      <c r="AZ155" s="35">
        <v>0.1</v>
      </c>
      <c r="BA155" s="56">
        <f t="shared" si="439"/>
        <v>4110</v>
      </c>
      <c r="BB155" s="38">
        <f t="shared" si="440"/>
        <v>0.1</v>
      </c>
      <c r="BC155" s="57">
        <f t="shared" si="441"/>
        <v>4110</v>
      </c>
      <c r="BD155" s="56">
        <f t="shared" si="442"/>
        <v>31.25</v>
      </c>
      <c r="BE155" s="57">
        <f t="shared" si="443"/>
        <v>4141.25</v>
      </c>
      <c r="BF155" s="56">
        <f t="shared" si="444"/>
        <v>62.5</v>
      </c>
      <c r="BG155" s="57">
        <f t="shared" si="445"/>
        <v>4172.5</v>
      </c>
      <c r="BH155" s="56">
        <f t="shared" si="446"/>
        <v>104.16666666666669</v>
      </c>
      <c r="BI155" s="26">
        <f t="shared" si="447"/>
        <v>4214.166666666667</v>
      </c>
      <c r="BJ155" s="56"/>
      <c r="BK155" s="26"/>
      <c r="BL155" s="19"/>
    </row>
    <row r="156" spans="1:64" s="20" customFormat="1" ht="25" customHeight="1" thickBot="1">
      <c r="A156" s="20" t="str">
        <f>_xlfn.XLOOKUP(G156,'[1]Hyundai Comms PL 0725'!$A:$A,'[1]Hyundai Comms PL 0725'!$B:$B)</f>
        <v>HYI500ULT5HE A4 1</v>
      </c>
      <c r="B156" s="20">
        <v>8</v>
      </c>
      <c r="C156" s="20" t="str">
        <f t="shared" si="448"/>
        <v>IONIQ 5 [MY25]</v>
      </c>
      <c r="D156" s="33" t="str">
        <f t="shared" si="415"/>
        <v>IONIQ 5 [MY25] 8</v>
      </c>
      <c r="E156" s="33" t="str">
        <f t="shared" si="416"/>
        <v>IONIQ 5 [MY25] 8 - Ultimate 84 kWh 325 PS AWD MY25</v>
      </c>
      <c r="F156" s="33" t="str">
        <f>_xlfn.XLOOKUP(G156,'Wholesale Price List'!B:B,'Wholesale Price List'!C:C)</f>
        <v>HYI500PRM5HE A 6</v>
      </c>
      <c r="G156" s="33" t="s">
        <v>169</v>
      </c>
      <c r="H156" s="34" t="str">
        <f>VLOOKUP($G156,'Wholesale Price List'!$B:$Z,4,FALSE)</f>
        <v>Ultimate 84 kWh 325 PS AWD MY25</v>
      </c>
      <c r="I156" s="56">
        <f>VLOOKUP($G156,'Wholesale Price List'!$B:$V,9,FALSE)</f>
        <v>44016.666666666672</v>
      </c>
      <c r="J156" s="35">
        <v>0.12</v>
      </c>
      <c r="K156" s="137">
        <v>110</v>
      </c>
      <c r="L156" s="56">
        <f t="shared" si="244"/>
        <v>5172</v>
      </c>
      <c r="M156" s="56">
        <f t="shared" si="417"/>
        <v>38844.666666666672</v>
      </c>
      <c r="N156" s="56">
        <f t="shared" si="418"/>
        <v>7768.9333333333343</v>
      </c>
      <c r="O156" s="65">
        <v>780</v>
      </c>
      <c r="P156" s="56">
        <f>VLOOKUP($G156,'Wholesale Price List'!$B:$W,22,FALSE)</f>
        <v>10</v>
      </c>
      <c r="Q156" s="36">
        <f t="shared" si="419"/>
        <v>47403.600000000006</v>
      </c>
      <c r="R156" s="37">
        <f t="shared" si="245"/>
        <v>6206.4</v>
      </c>
      <c r="S156" s="18"/>
      <c r="T156" s="65">
        <f t="shared" si="420"/>
        <v>312.5</v>
      </c>
      <c r="U156" s="56">
        <f t="shared" si="421"/>
        <v>37.5</v>
      </c>
      <c r="V156" s="56">
        <f t="shared" si="422"/>
        <v>275</v>
      </c>
      <c r="W156" s="56">
        <f t="shared" si="423"/>
        <v>330</v>
      </c>
      <c r="X156" s="36">
        <f t="shared" si="424"/>
        <v>47733.600000000006</v>
      </c>
      <c r="Y156" s="37">
        <f t="shared" si="425"/>
        <v>6383.4</v>
      </c>
      <c r="Z156" s="18"/>
      <c r="AA156" s="65">
        <v>625</v>
      </c>
      <c r="AB156" s="56">
        <f t="shared" si="426"/>
        <v>75</v>
      </c>
      <c r="AC156" s="56">
        <f t="shared" si="427"/>
        <v>550</v>
      </c>
      <c r="AD156" s="56">
        <f t="shared" si="428"/>
        <v>660</v>
      </c>
      <c r="AE156" s="36">
        <f t="shared" si="429"/>
        <v>48063.600000000006</v>
      </c>
      <c r="AF156" s="37">
        <f t="shared" si="430"/>
        <v>6428.4</v>
      </c>
      <c r="AG156" s="18"/>
      <c r="AH156" s="65">
        <f t="shared" si="449"/>
        <v>1041.6666666666667</v>
      </c>
      <c r="AI156" s="56">
        <f t="shared" si="431"/>
        <v>125</v>
      </c>
      <c r="AJ156" s="56">
        <f t="shared" si="432"/>
        <v>916.66666666666674</v>
      </c>
      <c r="AK156" s="56">
        <f t="shared" si="433"/>
        <v>1100</v>
      </c>
      <c r="AL156" s="36">
        <f t="shared" si="434"/>
        <v>48503.600000000006</v>
      </c>
      <c r="AM156" s="37">
        <f t="shared" si="435"/>
        <v>6488.4</v>
      </c>
      <c r="AN156" s="18"/>
      <c r="AO156" s="65"/>
      <c r="AP156" s="56"/>
      <c r="AQ156" s="56"/>
      <c r="AR156" s="56"/>
      <c r="AS156" s="36"/>
      <c r="AT156" s="37"/>
      <c r="AU156" s="18"/>
      <c r="AV156" s="35">
        <v>0.08</v>
      </c>
      <c r="AW156" s="56">
        <f t="shared" si="436"/>
        <v>3521.3333333333339</v>
      </c>
      <c r="AX156" s="35">
        <f t="shared" si="437"/>
        <v>0.12</v>
      </c>
      <c r="AY156" s="56">
        <f t="shared" si="438"/>
        <v>5282</v>
      </c>
      <c r="AZ156" s="35">
        <v>0.1</v>
      </c>
      <c r="BA156" s="56">
        <f t="shared" si="439"/>
        <v>4401.666666666667</v>
      </c>
      <c r="BB156" s="38">
        <f t="shared" si="440"/>
        <v>9.9999999999999992E-2</v>
      </c>
      <c r="BC156" s="57">
        <f t="shared" si="441"/>
        <v>4401.666666666667</v>
      </c>
      <c r="BD156" s="56">
        <f t="shared" si="442"/>
        <v>31.25</v>
      </c>
      <c r="BE156" s="57">
        <f t="shared" si="443"/>
        <v>4432.916666666667</v>
      </c>
      <c r="BF156" s="56">
        <f t="shared" si="444"/>
        <v>62.5</v>
      </c>
      <c r="BG156" s="57">
        <f t="shared" si="445"/>
        <v>4464.166666666667</v>
      </c>
      <c r="BH156" s="56">
        <f t="shared" si="446"/>
        <v>104.16666666666669</v>
      </c>
      <c r="BI156" s="26">
        <f t="shared" si="447"/>
        <v>4505.8333333333339</v>
      </c>
      <c r="BJ156" s="56"/>
      <c r="BK156" s="26"/>
      <c r="BL156" s="19"/>
    </row>
    <row r="157" spans="1:64" s="20" customFormat="1" ht="25" customHeight="1" thickBot="1">
      <c r="A157" s="20" t="str">
        <f>_xlfn.XLOOKUP(G157,'[1]Hyundai Comms PL 0725'!$A:$A,'[1]Hyundai Comms PL 0725'!$B:$B)</f>
        <v>HYI500NLS5HE A  1</v>
      </c>
      <c r="B157" s="20">
        <v>9</v>
      </c>
      <c r="C157" s="20" t="str">
        <f t="shared" si="448"/>
        <v>IONIQ 5 [MY25]</v>
      </c>
      <c r="D157" s="33" t="str">
        <f t="shared" si="415"/>
        <v>IONIQ 5 [MY25] 9</v>
      </c>
      <c r="E157" s="33" t="str">
        <f t="shared" si="416"/>
        <v>IONIQ 5 [MY25] 9 - N Line S 84 kWh 228 PS 2WD MY25</v>
      </c>
      <c r="F157" s="33" t="str">
        <f>_xlfn.XLOOKUP(G157,'Wholesale Price List'!B:B,'Wholesale Price List'!C:C)</f>
        <v>HYI500PRM5HE A 7</v>
      </c>
      <c r="G157" s="33" t="s">
        <v>170</v>
      </c>
      <c r="H157" s="34" t="str">
        <f>VLOOKUP($G157,'Wholesale Price List'!$B:$Z,4,FALSE)</f>
        <v>N Line S 84 kWh 228 PS 2WD MY25</v>
      </c>
      <c r="I157" s="56">
        <f>VLOOKUP($G157,'Wholesale Price List'!$B:$V,9,FALSE)</f>
        <v>43600</v>
      </c>
      <c r="J157" s="35">
        <v>0.12</v>
      </c>
      <c r="K157" s="137">
        <v>110</v>
      </c>
      <c r="L157" s="56">
        <f t="shared" si="244"/>
        <v>5122</v>
      </c>
      <c r="M157" s="56">
        <f t="shared" si="417"/>
        <v>38478</v>
      </c>
      <c r="N157" s="56">
        <f t="shared" si="418"/>
        <v>7695.6</v>
      </c>
      <c r="O157" s="65">
        <v>780</v>
      </c>
      <c r="P157" s="56">
        <f>VLOOKUP($G157,'Wholesale Price List'!$B:$W,22,FALSE)</f>
        <v>10</v>
      </c>
      <c r="Q157" s="36">
        <f t="shared" si="419"/>
        <v>46963.6</v>
      </c>
      <c r="R157" s="37">
        <f t="shared" si="245"/>
        <v>6146.4</v>
      </c>
      <c r="S157" s="18"/>
      <c r="T157" s="65">
        <f t="shared" si="420"/>
        <v>312.5</v>
      </c>
      <c r="U157" s="56">
        <f t="shared" si="421"/>
        <v>37.5</v>
      </c>
      <c r="V157" s="56">
        <f t="shared" si="422"/>
        <v>275</v>
      </c>
      <c r="W157" s="56">
        <f t="shared" si="423"/>
        <v>330</v>
      </c>
      <c r="X157" s="36">
        <f t="shared" si="424"/>
        <v>47293.599999999999</v>
      </c>
      <c r="Y157" s="37">
        <f t="shared" si="425"/>
        <v>6323.4</v>
      </c>
      <c r="Z157" s="18"/>
      <c r="AA157" s="65">
        <v>625</v>
      </c>
      <c r="AB157" s="56">
        <f t="shared" si="426"/>
        <v>75</v>
      </c>
      <c r="AC157" s="56">
        <f t="shared" si="427"/>
        <v>550</v>
      </c>
      <c r="AD157" s="56">
        <f t="shared" si="428"/>
        <v>660</v>
      </c>
      <c r="AE157" s="36">
        <f t="shared" si="429"/>
        <v>47623.6</v>
      </c>
      <c r="AF157" s="37">
        <f t="shared" si="430"/>
        <v>6368.4</v>
      </c>
      <c r="AG157" s="18"/>
      <c r="AH157" s="65">
        <f t="shared" si="449"/>
        <v>1041.6666666666667</v>
      </c>
      <c r="AI157" s="56">
        <f t="shared" si="431"/>
        <v>125</v>
      </c>
      <c r="AJ157" s="56">
        <f t="shared" si="432"/>
        <v>916.66666666666674</v>
      </c>
      <c r="AK157" s="56">
        <f t="shared" si="433"/>
        <v>1100</v>
      </c>
      <c r="AL157" s="36">
        <f t="shared" si="434"/>
        <v>48063.6</v>
      </c>
      <c r="AM157" s="37">
        <f t="shared" si="435"/>
        <v>6428.4</v>
      </c>
      <c r="AN157" s="18"/>
      <c r="AO157" s="65"/>
      <c r="AP157" s="56"/>
      <c r="AQ157" s="56"/>
      <c r="AR157" s="56"/>
      <c r="AS157" s="36"/>
      <c r="AT157" s="37"/>
      <c r="AU157" s="18"/>
      <c r="AV157" s="35">
        <v>0.08</v>
      </c>
      <c r="AW157" s="56">
        <f t="shared" si="436"/>
        <v>3488</v>
      </c>
      <c r="AX157" s="35">
        <f t="shared" si="437"/>
        <v>0.12</v>
      </c>
      <c r="AY157" s="56">
        <f t="shared" si="438"/>
        <v>5232</v>
      </c>
      <c r="AZ157" s="35">
        <v>0.1</v>
      </c>
      <c r="BA157" s="56">
        <f t="shared" si="439"/>
        <v>4360</v>
      </c>
      <c r="BB157" s="38">
        <f t="shared" si="440"/>
        <v>0.1</v>
      </c>
      <c r="BC157" s="57">
        <f t="shared" si="441"/>
        <v>4360</v>
      </c>
      <c r="BD157" s="56">
        <f t="shared" si="442"/>
        <v>31.25</v>
      </c>
      <c r="BE157" s="57">
        <f t="shared" si="443"/>
        <v>4391.25</v>
      </c>
      <c r="BF157" s="56">
        <f t="shared" si="444"/>
        <v>62.5</v>
      </c>
      <c r="BG157" s="57">
        <f t="shared" si="445"/>
        <v>4422.5</v>
      </c>
      <c r="BH157" s="56">
        <f t="shared" si="446"/>
        <v>104.16666666666669</v>
      </c>
      <c r="BI157" s="26">
        <f t="shared" si="447"/>
        <v>4464.166666666667</v>
      </c>
      <c r="BJ157" s="56"/>
      <c r="BK157" s="26"/>
      <c r="BL157" s="19"/>
    </row>
    <row r="158" spans="1:64" s="20" customFormat="1" ht="25" customHeight="1" thickBot="1">
      <c r="A158" s="20" t="str">
        <f>_xlfn.XLOOKUP(G158,'[1]Hyundai Comms PL 0725'!$A:$A,'[1]Hyundai Comms PL 0725'!$B:$B)</f>
        <v>HYI500NLS5HE A4 1</v>
      </c>
      <c r="B158" s="20">
        <v>10</v>
      </c>
      <c r="C158" s="20" t="str">
        <f t="shared" si="448"/>
        <v>IONIQ 5 [MY25]</v>
      </c>
      <c r="D158" s="33" t="str">
        <f t="shared" si="415"/>
        <v>IONIQ 5 [MY25] 10</v>
      </c>
      <c r="E158" s="33" t="str">
        <f t="shared" si="416"/>
        <v>IONIQ 5 [MY25] 10 - N Line S 84 kWh 325 PS AWD MY25</v>
      </c>
      <c r="F158" s="33" t="str">
        <f>_xlfn.XLOOKUP(G158,'Wholesale Price List'!B:B,'Wholesale Price List'!C:C)</f>
        <v>HYI500PRM5HE A 8</v>
      </c>
      <c r="G158" s="33" t="s">
        <v>171</v>
      </c>
      <c r="H158" s="34" t="str">
        <f>VLOOKUP($G158,'Wholesale Price List'!$B:$Z,4,FALSE)</f>
        <v>N Line S 84 kWh 325 PS AWD MY25</v>
      </c>
      <c r="I158" s="56">
        <f>VLOOKUP($G158,'Wholesale Price List'!$B:$V,9,FALSE)</f>
        <v>46516.666666666672</v>
      </c>
      <c r="J158" s="35">
        <v>0.12</v>
      </c>
      <c r="K158" s="137">
        <v>110</v>
      </c>
      <c r="L158" s="56">
        <f t="shared" si="244"/>
        <v>5472</v>
      </c>
      <c r="M158" s="56">
        <f t="shared" si="417"/>
        <v>41044.666666666672</v>
      </c>
      <c r="N158" s="56">
        <f t="shared" si="418"/>
        <v>8208.9333333333343</v>
      </c>
      <c r="O158" s="65">
        <v>780</v>
      </c>
      <c r="P158" s="56">
        <f>VLOOKUP($G158,'Wholesale Price List'!$B:$W,22,FALSE)</f>
        <v>10</v>
      </c>
      <c r="Q158" s="36">
        <f t="shared" si="419"/>
        <v>50043.600000000006</v>
      </c>
      <c r="R158" s="37">
        <f t="shared" si="245"/>
        <v>6566.4</v>
      </c>
      <c r="S158" s="18"/>
      <c r="T158" s="65">
        <f t="shared" si="420"/>
        <v>312.5</v>
      </c>
      <c r="U158" s="56">
        <f t="shared" si="421"/>
        <v>37.5</v>
      </c>
      <c r="V158" s="56">
        <f t="shared" si="422"/>
        <v>275</v>
      </c>
      <c r="W158" s="56">
        <f t="shared" si="423"/>
        <v>330</v>
      </c>
      <c r="X158" s="36">
        <f t="shared" si="424"/>
        <v>50373.600000000006</v>
      </c>
      <c r="Y158" s="37">
        <f t="shared" si="425"/>
        <v>6743.4</v>
      </c>
      <c r="Z158" s="18"/>
      <c r="AA158" s="65">
        <v>625</v>
      </c>
      <c r="AB158" s="56">
        <f t="shared" si="426"/>
        <v>75</v>
      </c>
      <c r="AC158" s="56">
        <f t="shared" si="427"/>
        <v>550</v>
      </c>
      <c r="AD158" s="56">
        <f t="shared" si="428"/>
        <v>660</v>
      </c>
      <c r="AE158" s="36">
        <f t="shared" si="429"/>
        <v>50703.600000000006</v>
      </c>
      <c r="AF158" s="37">
        <f t="shared" si="430"/>
        <v>6788.4</v>
      </c>
      <c r="AG158" s="18"/>
      <c r="AH158" s="65">
        <f t="shared" si="449"/>
        <v>1041.6666666666667</v>
      </c>
      <c r="AI158" s="56">
        <f t="shared" si="431"/>
        <v>125</v>
      </c>
      <c r="AJ158" s="56">
        <f t="shared" si="432"/>
        <v>916.66666666666674</v>
      </c>
      <c r="AK158" s="56">
        <f t="shared" si="433"/>
        <v>1100</v>
      </c>
      <c r="AL158" s="36">
        <f t="shared" si="434"/>
        <v>51143.600000000006</v>
      </c>
      <c r="AM158" s="37">
        <f t="shared" si="435"/>
        <v>6848.4</v>
      </c>
      <c r="AN158" s="18"/>
      <c r="AO158" s="65"/>
      <c r="AP158" s="56"/>
      <c r="AQ158" s="56"/>
      <c r="AR158" s="56"/>
      <c r="AS158" s="36"/>
      <c r="AT158" s="37"/>
      <c r="AU158" s="18"/>
      <c r="AV158" s="35">
        <v>0.08</v>
      </c>
      <c r="AW158" s="56">
        <f t="shared" si="436"/>
        <v>3721.3333333333339</v>
      </c>
      <c r="AX158" s="35">
        <f t="shared" si="437"/>
        <v>0.12</v>
      </c>
      <c r="AY158" s="56">
        <f t="shared" si="438"/>
        <v>5582</v>
      </c>
      <c r="AZ158" s="35">
        <v>0.1</v>
      </c>
      <c r="BA158" s="56">
        <f t="shared" si="439"/>
        <v>4651.666666666667</v>
      </c>
      <c r="BB158" s="38">
        <f t="shared" si="440"/>
        <v>9.9999999999999992E-2</v>
      </c>
      <c r="BC158" s="57">
        <f t="shared" si="441"/>
        <v>4651.666666666667</v>
      </c>
      <c r="BD158" s="56">
        <f t="shared" si="442"/>
        <v>31.25</v>
      </c>
      <c r="BE158" s="57">
        <f t="shared" si="443"/>
        <v>4682.916666666667</v>
      </c>
      <c r="BF158" s="56">
        <f t="shared" si="444"/>
        <v>62.5</v>
      </c>
      <c r="BG158" s="57">
        <f t="shared" si="445"/>
        <v>4714.166666666667</v>
      </c>
      <c r="BH158" s="56">
        <f t="shared" si="446"/>
        <v>104.16666666666669</v>
      </c>
      <c r="BI158" s="26">
        <f t="shared" si="447"/>
        <v>4755.8333333333339</v>
      </c>
      <c r="BJ158" s="56"/>
      <c r="BK158" s="26"/>
      <c r="BL158" s="19"/>
    </row>
    <row r="159" spans="1:64" s="20" customFormat="1" ht="25" customHeight="1" thickBot="1">
      <c r="A159" s="20" t="str">
        <f>_xlfn.XLOOKUP(G159,'[1]Hyundai Comms PL 0725'!$A:$A,'[1]Hyundai Comms PL 0725'!$B:$B)</f>
        <v>HYI500UTH5HE A  1</v>
      </c>
      <c r="B159" s="20">
        <v>11</v>
      </c>
      <c r="C159" s="20" t="str">
        <f t="shared" si="448"/>
        <v>IONIQ 5 [MY25]</v>
      </c>
      <c r="D159" s="33" t="str">
        <f t="shared" si="415"/>
        <v>IONIQ 5 [MY25] 11</v>
      </c>
      <c r="E159" s="33" t="str">
        <f t="shared" si="416"/>
        <v>IONIQ 5 [MY25] 11 - Ultimate 84 kWh 228 PS 2WD  + TECH PACK MY25</v>
      </c>
      <c r="F159" s="33" t="str">
        <f>_xlfn.XLOOKUP(G159,'Wholesale Price List'!B:B,'Wholesale Price List'!C:C)</f>
        <v>HYI500UTH5HE A 1</v>
      </c>
      <c r="G159" s="33" t="s">
        <v>172</v>
      </c>
      <c r="H159" s="34" t="str">
        <f>VLOOKUP($G159,'Wholesale Price List'!$B:$Z,4,FALSE)</f>
        <v>Ultimate 84 kWh 228 PS 2WD  + TECH PACK MY25</v>
      </c>
      <c r="I159" s="56">
        <f>VLOOKUP($G159,'Wholesale Price List'!$B:$V,9,FALSE)</f>
        <v>42350</v>
      </c>
      <c r="J159" s="35">
        <v>0.12</v>
      </c>
      <c r="K159" s="137">
        <v>110</v>
      </c>
      <c r="L159" s="56">
        <f t="shared" si="244"/>
        <v>4972</v>
      </c>
      <c r="M159" s="56">
        <f t="shared" ref="M159:M168" si="450">I159-L159</f>
        <v>37378</v>
      </c>
      <c r="N159" s="56">
        <f t="shared" ref="N159:N168" si="451">M159*20%</f>
        <v>7475.6</v>
      </c>
      <c r="O159" s="65">
        <v>780</v>
      </c>
      <c r="P159" s="56">
        <f>VLOOKUP($G159,'Wholesale Price List'!$B:$W,22,FALSE)</f>
        <v>10</v>
      </c>
      <c r="Q159" s="36">
        <f t="shared" si="419"/>
        <v>45643.6</v>
      </c>
      <c r="R159" s="37">
        <f t="shared" si="245"/>
        <v>5966.4</v>
      </c>
      <c r="S159" s="18"/>
      <c r="T159" s="65">
        <f t="shared" si="420"/>
        <v>312.5</v>
      </c>
      <c r="U159" s="56">
        <f t="shared" si="421"/>
        <v>37.5</v>
      </c>
      <c r="V159" s="56">
        <f t="shared" ref="V159:V168" si="452">T159-U159</f>
        <v>275</v>
      </c>
      <c r="W159" s="56">
        <f t="shared" ref="W159:W168" si="453">V159*1.2</f>
        <v>330</v>
      </c>
      <c r="X159" s="36">
        <f t="shared" ref="X159:X168" si="454">Q159+((T159-U159)*1.2)</f>
        <v>45973.599999999999</v>
      </c>
      <c r="Y159" s="37">
        <f t="shared" si="425"/>
        <v>6143.4</v>
      </c>
      <c r="Z159" s="18"/>
      <c r="AA159" s="65">
        <v>625</v>
      </c>
      <c r="AB159" s="56">
        <f t="shared" si="426"/>
        <v>75</v>
      </c>
      <c r="AC159" s="56">
        <f t="shared" ref="AC159:AC168" si="455">AA159-AB159</f>
        <v>550</v>
      </c>
      <c r="AD159" s="56">
        <f t="shared" ref="AD159:AD168" si="456">AC159*1.2</f>
        <v>660</v>
      </c>
      <c r="AE159" s="36">
        <f t="shared" ref="AE159:AE168" si="457">Q159+AD159</f>
        <v>46303.6</v>
      </c>
      <c r="AF159" s="37">
        <f t="shared" si="430"/>
        <v>6188.4</v>
      </c>
      <c r="AG159" s="18"/>
      <c r="AH159" s="65">
        <f t="shared" si="449"/>
        <v>1041.6666666666667</v>
      </c>
      <c r="AI159" s="56">
        <f t="shared" si="431"/>
        <v>125</v>
      </c>
      <c r="AJ159" s="56">
        <f t="shared" ref="AJ159:AJ168" si="458">AH159-AI159</f>
        <v>916.66666666666674</v>
      </c>
      <c r="AK159" s="56">
        <f t="shared" ref="AK159:AK168" si="459">AJ159*1.2</f>
        <v>1100</v>
      </c>
      <c r="AL159" s="36">
        <f t="shared" ref="AL159:AL168" si="460">Q159+AK159</f>
        <v>46743.6</v>
      </c>
      <c r="AM159" s="37">
        <f t="shared" si="435"/>
        <v>6248.4</v>
      </c>
      <c r="AN159" s="18"/>
      <c r="AO159" s="65"/>
      <c r="AP159" s="56"/>
      <c r="AQ159" s="56"/>
      <c r="AR159" s="56"/>
      <c r="AS159" s="36"/>
      <c r="AT159" s="37"/>
      <c r="AU159" s="18"/>
      <c r="AV159" s="35">
        <v>0.08</v>
      </c>
      <c r="AW159" s="56">
        <f t="shared" si="436"/>
        <v>3388</v>
      </c>
      <c r="AX159" s="35">
        <f t="shared" si="437"/>
        <v>0.12</v>
      </c>
      <c r="AY159" s="56">
        <f t="shared" si="438"/>
        <v>5082</v>
      </c>
      <c r="AZ159" s="35">
        <v>0.1</v>
      </c>
      <c r="BA159" s="56">
        <f t="shared" si="439"/>
        <v>4235</v>
      </c>
      <c r="BB159" s="38">
        <f t="shared" si="440"/>
        <v>0.1</v>
      </c>
      <c r="BC159" s="57">
        <f t="shared" ref="BC159:BC168" si="461">(AY159+AW159)-BA159</f>
        <v>4235</v>
      </c>
      <c r="BD159" s="56">
        <f t="shared" ref="BD159:BD168" si="462">((AX159+AV159)-AZ159)*T159</f>
        <v>31.25</v>
      </c>
      <c r="BE159" s="57">
        <f t="shared" ref="BE159:BE168" si="463">BC159+BD159</f>
        <v>4266.25</v>
      </c>
      <c r="BF159" s="56">
        <f t="shared" ref="BF159:BF168" si="464">((AX159+AV159)-AZ159)*AA159</f>
        <v>62.5</v>
      </c>
      <c r="BG159" s="57">
        <f t="shared" ref="BG159:BG168" si="465">BC159+BF159</f>
        <v>4297.5</v>
      </c>
      <c r="BH159" s="56">
        <f t="shared" ref="BH159:BH168" si="466">((AX159+AV159)-AZ159)*AH159</f>
        <v>104.16666666666669</v>
      </c>
      <c r="BI159" s="26">
        <f t="shared" ref="BI159:BI168" si="467">BC159+BH159</f>
        <v>4339.166666666667</v>
      </c>
      <c r="BJ159" s="56"/>
      <c r="BK159" s="26"/>
      <c r="BL159" s="19"/>
    </row>
    <row r="160" spans="1:64" s="20" customFormat="1" ht="25" customHeight="1" thickBot="1">
      <c r="A160" s="20" t="str">
        <f>_xlfn.XLOOKUP(G160,'[1]Hyundai Comms PL 0725'!$A:$A,'[1]Hyundai Comms PL 0725'!$B:$B)</f>
        <v>HYI500UTH5HE A  1</v>
      </c>
      <c r="B160" s="20">
        <v>12</v>
      </c>
      <c r="C160" s="20" t="str">
        <f t="shared" si="448"/>
        <v>IONIQ 5 [MY25]</v>
      </c>
      <c r="D160" s="33" t="str">
        <f t="shared" si="415"/>
        <v>IONIQ 5 [MY25] 12</v>
      </c>
      <c r="E160" s="33" t="str">
        <f t="shared" si="416"/>
        <v>IONIQ 5 [MY25] 12 - Ultimate 84 kWh 228 PS 2WD +TECH PACK Max MY25</v>
      </c>
      <c r="F160" s="33" t="str">
        <f>_xlfn.XLOOKUP(G160,'Wholesale Price List'!B:B,'Wholesale Price List'!C:C)</f>
        <v>HYI500UTM5HE A 1</v>
      </c>
      <c r="G160" s="33" t="s">
        <v>173</v>
      </c>
      <c r="H160" s="34" t="str">
        <f>VLOOKUP($G160,'Wholesale Price List'!$B:$Z,4,FALSE)</f>
        <v>Ultimate 84 kWh 228 PS 2WD +TECH PACK Max MY25</v>
      </c>
      <c r="I160" s="56">
        <f>VLOOKUP($G160,'Wholesale Price List'!$B:$V,9,FALSE)</f>
        <v>44016.666666666672</v>
      </c>
      <c r="J160" s="35">
        <v>0.12</v>
      </c>
      <c r="K160" s="137">
        <v>110</v>
      </c>
      <c r="L160" s="56">
        <f t="shared" si="244"/>
        <v>5172</v>
      </c>
      <c r="M160" s="56">
        <f t="shared" si="450"/>
        <v>38844.666666666672</v>
      </c>
      <c r="N160" s="56">
        <f t="shared" si="451"/>
        <v>7768.9333333333343</v>
      </c>
      <c r="O160" s="65">
        <v>780</v>
      </c>
      <c r="P160" s="56">
        <f>VLOOKUP($G160,'Wholesale Price List'!$B:$W,22,FALSE)</f>
        <v>10</v>
      </c>
      <c r="Q160" s="36">
        <f t="shared" si="419"/>
        <v>47403.600000000006</v>
      </c>
      <c r="R160" s="37">
        <f t="shared" si="245"/>
        <v>6206.4</v>
      </c>
      <c r="S160" s="18"/>
      <c r="T160" s="65">
        <f t="shared" si="420"/>
        <v>312.5</v>
      </c>
      <c r="U160" s="56">
        <f t="shared" si="421"/>
        <v>37.5</v>
      </c>
      <c r="V160" s="56">
        <f t="shared" si="452"/>
        <v>275</v>
      </c>
      <c r="W160" s="56">
        <f t="shared" si="453"/>
        <v>330</v>
      </c>
      <c r="X160" s="36">
        <f t="shared" si="454"/>
        <v>47733.600000000006</v>
      </c>
      <c r="Y160" s="37">
        <f t="shared" si="425"/>
        <v>6383.4</v>
      </c>
      <c r="Z160" s="18"/>
      <c r="AA160" s="65">
        <v>625</v>
      </c>
      <c r="AB160" s="56">
        <f t="shared" si="426"/>
        <v>75</v>
      </c>
      <c r="AC160" s="56">
        <f t="shared" si="455"/>
        <v>550</v>
      </c>
      <c r="AD160" s="56">
        <f t="shared" si="456"/>
        <v>660</v>
      </c>
      <c r="AE160" s="36">
        <f t="shared" si="457"/>
        <v>48063.600000000006</v>
      </c>
      <c r="AF160" s="37">
        <f t="shared" si="430"/>
        <v>6428.4</v>
      </c>
      <c r="AG160" s="18"/>
      <c r="AH160" s="65">
        <f t="shared" si="449"/>
        <v>1041.6666666666667</v>
      </c>
      <c r="AI160" s="56">
        <f t="shared" si="431"/>
        <v>125</v>
      </c>
      <c r="AJ160" s="56">
        <f t="shared" si="458"/>
        <v>916.66666666666674</v>
      </c>
      <c r="AK160" s="56">
        <f t="shared" si="459"/>
        <v>1100</v>
      </c>
      <c r="AL160" s="36">
        <f t="shared" si="460"/>
        <v>48503.600000000006</v>
      </c>
      <c r="AM160" s="37">
        <f t="shared" si="435"/>
        <v>6488.4</v>
      </c>
      <c r="AN160" s="18"/>
      <c r="AO160" s="65"/>
      <c r="AP160" s="56"/>
      <c r="AQ160" s="56"/>
      <c r="AR160" s="56"/>
      <c r="AS160" s="36"/>
      <c r="AT160" s="37"/>
      <c r="AU160" s="18"/>
      <c r="AV160" s="35">
        <v>0.08</v>
      </c>
      <c r="AW160" s="56">
        <f t="shared" si="436"/>
        <v>3521.3333333333339</v>
      </c>
      <c r="AX160" s="35">
        <f t="shared" si="437"/>
        <v>0.12</v>
      </c>
      <c r="AY160" s="56">
        <f t="shared" si="438"/>
        <v>5282</v>
      </c>
      <c r="AZ160" s="35">
        <v>0.1</v>
      </c>
      <c r="BA160" s="56">
        <f t="shared" si="439"/>
        <v>4401.666666666667</v>
      </c>
      <c r="BB160" s="38">
        <f t="shared" si="440"/>
        <v>9.9999999999999992E-2</v>
      </c>
      <c r="BC160" s="57">
        <f t="shared" si="461"/>
        <v>4401.666666666667</v>
      </c>
      <c r="BD160" s="56">
        <f t="shared" si="462"/>
        <v>31.25</v>
      </c>
      <c r="BE160" s="57">
        <f t="shared" si="463"/>
        <v>4432.916666666667</v>
      </c>
      <c r="BF160" s="56">
        <f t="shared" si="464"/>
        <v>62.5</v>
      </c>
      <c r="BG160" s="57">
        <f t="shared" si="465"/>
        <v>4464.166666666667</v>
      </c>
      <c r="BH160" s="56">
        <f t="shared" si="466"/>
        <v>104.16666666666669</v>
      </c>
      <c r="BI160" s="26">
        <f t="shared" si="467"/>
        <v>4505.8333333333339</v>
      </c>
      <c r="BJ160" s="56"/>
      <c r="BK160" s="26"/>
      <c r="BL160" s="19"/>
    </row>
    <row r="161" spans="1:64" s="20" customFormat="1" ht="25" customHeight="1" thickBot="1">
      <c r="A161" s="20" t="str">
        <f>_xlfn.XLOOKUP(G161,'[1]Hyundai Comms PL 0725'!$A:$A,'[1]Hyundai Comms PL 0725'!$B:$B)</f>
        <v>HYI500UTJ5HE A  1</v>
      </c>
      <c r="B161" s="20">
        <v>13</v>
      </c>
      <c r="C161" s="20" t="str">
        <f t="shared" si="448"/>
        <v>IONIQ 5 [MY25]</v>
      </c>
      <c r="D161" s="33" t="str">
        <f t="shared" si="415"/>
        <v>IONIQ 5 [MY25] 13</v>
      </c>
      <c r="E161" s="33" t="str">
        <f t="shared" si="416"/>
        <v>IONIQ 5 [MY25] 13 - Ultimate 84 kWh 228 PS 2WD + TECH PACK Max + Vision Roof  MY25</v>
      </c>
      <c r="F161" s="33" t="str">
        <f>_xlfn.XLOOKUP(G161,'Wholesale Price List'!B:B,'Wholesale Price List'!C:C)</f>
        <v>HYI500UTJ5HE A 1</v>
      </c>
      <c r="G161" s="33" t="s">
        <v>174</v>
      </c>
      <c r="H161" s="34" t="str">
        <f>VLOOKUP($G161,'Wholesale Price List'!$B:$Z,4,FALSE)</f>
        <v>Ultimate 84 kWh 228 PS 2WD + TECH PACK Max + Vision Roof  MY25</v>
      </c>
      <c r="I161" s="56">
        <f>VLOOKUP($G161,'Wholesale Price List'!$B:$V,9,FALSE)</f>
        <v>45058.333333333336</v>
      </c>
      <c r="J161" s="35">
        <v>0.12</v>
      </c>
      <c r="K161" s="137">
        <v>110</v>
      </c>
      <c r="L161" s="56">
        <f t="shared" si="244"/>
        <v>5297</v>
      </c>
      <c r="M161" s="56">
        <f t="shared" si="450"/>
        <v>39761.333333333336</v>
      </c>
      <c r="N161" s="56">
        <f t="shared" si="451"/>
        <v>7952.2666666666673</v>
      </c>
      <c r="O161" s="65">
        <v>780</v>
      </c>
      <c r="P161" s="56">
        <f>VLOOKUP($G161,'Wholesale Price List'!$B:$W,22,FALSE)</f>
        <v>10</v>
      </c>
      <c r="Q161" s="36">
        <f t="shared" si="419"/>
        <v>48503.600000000006</v>
      </c>
      <c r="R161" s="37">
        <f t="shared" si="245"/>
        <v>6356.4</v>
      </c>
      <c r="S161" s="18"/>
      <c r="T161" s="65">
        <f t="shared" si="420"/>
        <v>312.5</v>
      </c>
      <c r="U161" s="56">
        <f t="shared" si="421"/>
        <v>37.5</v>
      </c>
      <c r="V161" s="56">
        <f t="shared" si="452"/>
        <v>275</v>
      </c>
      <c r="W161" s="56">
        <f t="shared" si="453"/>
        <v>330</v>
      </c>
      <c r="X161" s="36">
        <f t="shared" si="454"/>
        <v>48833.600000000006</v>
      </c>
      <c r="Y161" s="37">
        <f t="shared" si="425"/>
        <v>6533.4</v>
      </c>
      <c r="Z161" s="18"/>
      <c r="AA161" s="65">
        <v>625</v>
      </c>
      <c r="AB161" s="56">
        <f t="shared" si="426"/>
        <v>75</v>
      </c>
      <c r="AC161" s="56">
        <f t="shared" si="455"/>
        <v>550</v>
      </c>
      <c r="AD161" s="56">
        <f t="shared" si="456"/>
        <v>660</v>
      </c>
      <c r="AE161" s="36">
        <f t="shared" si="457"/>
        <v>49163.600000000006</v>
      </c>
      <c r="AF161" s="37">
        <f t="shared" si="430"/>
        <v>6578.4</v>
      </c>
      <c r="AG161" s="18"/>
      <c r="AH161" s="65">
        <f t="shared" si="449"/>
        <v>1041.6666666666667</v>
      </c>
      <c r="AI161" s="56">
        <f t="shared" si="431"/>
        <v>125</v>
      </c>
      <c r="AJ161" s="56">
        <f t="shared" si="458"/>
        <v>916.66666666666674</v>
      </c>
      <c r="AK161" s="56">
        <f t="shared" si="459"/>
        <v>1100</v>
      </c>
      <c r="AL161" s="36">
        <f t="shared" si="460"/>
        <v>49603.600000000006</v>
      </c>
      <c r="AM161" s="37">
        <f t="shared" si="435"/>
        <v>6638.4</v>
      </c>
      <c r="AN161" s="18"/>
      <c r="AO161" s="65"/>
      <c r="AP161" s="56"/>
      <c r="AQ161" s="56"/>
      <c r="AR161" s="56"/>
      <c r="AS161" s="36"/>
      <c r="AT161" s="37"/>
      <c r="AU161" s="18"/>
      <c r="AV161" s="35">
        <v>0.08</v>
      </c>
      <c r="AW161" s="56">
        <f t="shared" si="436"/>
        <v>3604.666666666667</v>
      </c>
      <c r="AX161" s="35">
        <f t="shared" si="437"/>
        <v>0.12</v>
      </c>
      <c r="AY161" s="56">
        <f t="shared" si="438"/>
        <v>5407</v>
      </c>
      <c r="AZ161" s="35">
        <v>0.1</v>
      </c>
      <c r="BA161" s="56">
        <f t="shared" si="439"/>
        <v>4505.8333333333339</v>
      </c>
      <c r="BB161" s="38">
        <f t="shared" si="440"/>
        <v>0.1</v>
      </c>
      <c r="BC161" s="57">
        <f t="shared" si="461"/>
        <v>4505.8333333333339</v>
      </c>
      <c r="BD161" s="56">
        <f t="shared" si="462"/>
        <v>31.25</v>
      </c>
      <c r="BE161" s="57">
        <f t="shared" si="463"/>
        <v>4537.0833333333339</v>
      </c>
      <c r="BF161" s="56">
        <f t="shared" si="464"/>
        <v>62.5</v>
      </c>
      <c r="BG161" s="57">
        <f t="shared" si="465"/>
        <v>4568.3333333333339</v>
      </c>
      <c r="BH161" s="56">
        <f t="shared" si="466"/>
        <v>104.16666666666669</v>
      </c>
      <c r="BI161" s="26">
        <f t="shared" si="467"/>
        <v>4610.0000000000009</v>
      </c>
      <c r="BJ161" s="56"/>
      <c r="BK161" s="26"/>
      <c r="BL161" s="19"/>
    </row>
    <row r="162" spans="1:64" s="20" customFormat="1" ht="25" customHeight="1" thickBot="1">
      <c r="A162" s="20" t="str">
        <f>_xlfn.XLOOKUP(G162,'[1]Hyundai Comms PL 0725'!$A:$A,'[1]Hyundai Comms PL 0725'!$B:$B)</f>
        <v>HYI500UTZ5HE A  1</v>
      </c>
      <c r="B162" s="20">
        <v>14</v>
      </c>
      <c r="C162" s="20" t="str">
        <f t="shared" si="448"/>
        <v>IONIQ 5 [MY25]</v>
      </c>
      <c r="D162" s="33" t="str">
        <f t="shared" si="415"/>
        <v>IONIQ 5 [MY25] 14</v>
      </c>
      <c r="E162" s="33" t="str">
        <f t="shared" si="416"/>
        <v>IONIQ 5 [MY25] 14 - Ultimate 84 kWh 228 PS 2WD + ZEN PACK - MY25</v>
      </c>
      <c r="F162" s="33" t="str">
        <f>_xlfn.XLOOKUP(G162,'Wholesale Price List'!B:B,'Wholesale Price List'!C:C)</f>
        <v>HYI500UTZ5HE A 1</v>
      </c>
      <c r="G162" s="33" t="s">
        <v>175</v>
      </c>
      <c r="H162" s="34" t="str">
        <f>VLOOKUP($G162,'Wholesale Price List'!$B:$Z,4,FALSE)</f>
        <v>Ultimate 84 kWh 228 PS 2WD + ZEN PACK - MY25</v>
      </c>
      <c r="I162" s="56">
        <f>VLOOKUP($G162,'Wholesale Price List'!$B:$V,9,FALSE)</f>
        <v>43183.333333333336</v>
      </c>
      <c r="J162" s="35">
        <v>0.12</v>
      </c>
      <c r="K162" s="137">
        <v>110</v>
      </c>
      <c r="L162" s="56">
        <f t="shared" si="244"/>
        <v>5072</v>
      </c>
      <c r="M162" s="56">
        <f t="shared" si="450"/>
        <v>38111.333333333336</v>
      </c>
      <c r="N162" s="56">
        <f t="shared" si="451"/>
        <v>7622.2666666666673</v>
      </c>
      <c r="O162" s="65">
        <v>780</v>
      </c>
      <c r="P162" s="56">
        <f>VLOOKUP($G162,'Wholesale Price List'!$B:$W,22,FALSE)</f>
        <v>10</v>
      </c>
      <c r="Q162" s="36">
        <f t="shared" si="419"/>
        <v>46523.600000000006</v>
      </c>
      <c r="R162" s="37">
        <f t="shared" si="245"/>
        <v>6086.4</v>
      </c>
      <c r="S162" s="18"/>
      <c r="T162" s="65">
        <f t="shared" si="420"/>
        <v>312.5</v>
      </c>
      <c r="U162" s="56">
        <f t="shared" si="421"/>
        <v>37.5</v>
      </c>
      <c r="V162" s="56">
        <f t="shared" si="452"/>
        <v>275</v>
      </c>
      <c r="W162" s="56">
        <f t="shared" si="453"/>
        <v>330</v>
      </c>
      <c r="X162" s="36">
        <f t="shared" si="454"/>
        <v>46853.600000000006</v>
      </c>
      <c r="Y162" s="37">
        <f t="shared" si="425"/>
        <v>6263.4</v>
      </c>
      <c r="Z162" s="18"/>
      <c r="AA162" s="65">
        <v>625</v>
      </c>
      <c r="AB162" s="56">
        <f t="shared" si="426"/>
        <v>75</v>
      </c>
      <c r="AC162" s="56">
        <f t="shared" si="455"/>
        <v>550</v>
      </c>
      <c r="AD162" s="56">
        <f t="shared" si="456"/>
        <v>660</v>
      </c>
      <c r="AE162" s="36">
        <f t="shared" si="457"/>
        <v>47183.600000000006</v>
      </c>
      <c r="AF162" s="37">
        <f t="shared" si="430"/>
        <v>6308.4</v>
      </c>
      <c r="AG162" s="18"/>
      <c r="AH162" s="65">
        <f t="shared" si="449"/>
        <v>1041.6666666666667</v>
      </c>
      <c r="AI162" s="56">
        <f t="shared" si="431"/>
        <v>125</v>
      </c>
      <c r="AJ162" s="56">
        <f t="shared" si="458"/>
        <v>916.66666666666674</v>
      </c>
      <c r="AK162" s="56">
        <f t="shared" si="459"/>
        <v>1100</v>
      </c>
      <c r="AL162" s="36">
        <f t="shared" si="460"/>
        <v>47623.600000000006</v>
      </c>
      <c r="AM162" s="37">
        <f t="shared" si="435"/>
        <v>6368.4</v>
      </c>
      <c r="AN162" s="18"/>
      <c r="AO162" s="65"/>
      <c r="AP162" s="56"/>
      <c r="AQ162" s="56"/>
      <c r="AR162" s="56"/>
      <c r="AS162" s="36"/>
      <c r="AT162" s="37"/>
      <c r="AU162" s="18"/>
      <c r="AV162" s="35">
        <v>0.08</v>
      </c>
      <c r="AW162" s="56">
        <f t="shared" si="436"/>
        <v>3454.666666666667</v>
      </c>
      <c r="AX162" s="35">
        <f t="shared" si="437"/>
        <v>0.12</v>
      </c>
      <c r="AY162" s="56">
        <f t="shared" si="438"/>
        <v>5182</v>
      </c>
      <c r="AZ162" s="35">
        <v>0.1</v>
      </c>
      <c r="BA162" s="56">
        <f t="shared" si="439"/>
        <v>4318.3333333333339</v>
      </c>
      <c r="BB162" s="38">
        <f t="shared" si="440"/>
        <v>0.1</v>
      </c>
      <c r="BC162" s="57">
        <f t="shared" si="461"/>
        <v>4318.3333333333339</v>
      </c>
      <c r="BD162" s="56">
        <f t="shared" si="462"/>
        <v>31.25</v>
      </c>
      <c r="BE162" s="57">
        <f t="shared" si="463"/>
        <v>4349.5833333333339</v>
      </c>
      <c r="BF162" s="56">
        <f t="shared" si="464"/>
        <v>62.5</v>
      </c>
      <c r="BG162" s="57">
        <f t="shared" si="465"/>
        <v>4380.8333333333339</v>
      </c>
      <c r="BH162" s="56">
        <f t="shared" si="466"/>
        <v>104.16666666666669</v>
      </c>
      <c r="BI162" s="26">
        <f t="shared" si="467"/>
        <v>4422.5000000000009</v>
      </c>
      <c r="BJ162" s="56"/>
      <c r="BK162" s="26"/>
      <c r="BL162" s="19"/>
    </row>
    <row r="163" spans="1:64" s="20" customFormat="1" ht="25" customHeight="1" thickBot="1">
      <c r="A163" s="20" t="str">
        <f>_xlfn.XLOOKUP(G163,'[1]Hyundai Comms PL 0725'!$A:$A,'[1]Hyundai Comms PL 0725'!$B:$B)</f>
        <v>HYI500UTH5HE A4 1</v>
      </c>
      <c r="B163" s="20">
        <v>15</v>
      </c>
      <c r="C163" s="20" t="str">
        <f t="shared" si="448"/>
        <v>IONIQ 5 [MY25]</v>
      </c>
      <c r="D163" s="33" t="str">
        <f t="shared" si="415"/>
        <v>IONIQ 5 [MY25] 15</v>
      </c>
      <c r="E163" s="33" t="str">
        <f t="shared" si="416"/>
        <v>IONIQ 5 [MY25] 15 - Ultimate 84 kWh 325 PS AWD  + TECH PACK  MY25</v>
      </c>
      <c r="F163" s="33" t="str">
        <f>_xlfn.XLOOKUP(G163,'Wholesale Price List'!B:B,'Wholesale Price List'!C:C)</f>
        <v>HYI500UTH5HE A4 1</v>
      </c>
      <c r="G163" s="33" t="s">
        <v>176</v>
      </c>
      <c r="H163" s="34" t="str">
        <f>VLOOKUP($G163,'Wholesale Price List'!$B:$Z,4,FALSE)</f>
        <v>Ultimate 84 kWh 325 PS AWD  + TECH PACK  MY25</v>
      </c>
      <c r="I163" s="56">
        <f>VLOOKUP($G163,'Wholesale Price List'!$B:$V,9,FALSE)</f>
        <v>45266.666666666672</v>
      </c>
      <c r="J163" s="35">
        <v>0.12</v>
      </c>
      <c r="K163" s="137">
        <v>110</v>
      </c>
      <c r="L163" s="56">
        <f t="shared" si="244"/>
        <v>5322</v>
      </c>
      <c r="M163" s="56">
        <f t="shared" si="450"/>
        <v>39944.666666666672</v>
      </c>
      <c r="N163" s="56">
        <f t="shared" si="451"/>
        <v>7988.9333333333343</v>
      </c>
      <c r="O163" s="65">
        <v>780</v>
      </c>
      <c r="P163" s="56">
        <f>VLOOKUP($G163,'Wholesale Price List'!$B:$W,22,FALSE)</f>
        <v>10</v>
      </c>
      <c r="Q163" s="36">
        <f t="shared" si="419"/>
        <v>48723.600000000006</v>
      </c>
      <c r="R163" s="37">
        <f t="shared" si="245"/>
        <v>6386.4</v>
      </c>
      <c r="S163" s="18"/>
      <c r="T163" s="65">
        <f t="shared" si="420"/>
        <v>312.5</v>
      </c>
      <c r="U163" s="56">
        <f t="shared" si="421"/>
        <v>37.5</v>
      </c>
      <c r="V163" s="56">
        <f t="shared" si="452"/>
        <v>275</v>
      </c>
      <c r="W163" s="56">
        <f t="shared" si="453"/>
        <v>330</v>
      </c>
      <c r="X163" s="36">
        <f t="shared" si="454"/>
        <v>49053.600000000006</v>
      </c>
      <c r="Y163" s="37">
        <f t="shared" si="425"/>
        <v>6563.4</v>
      </c>
      <c r="Z163" s="18"/>
      <c r="AA163" s="65">
        <v>625</v>
      </c>
      <c r="AB163" s="56">
        <f t="shared" si="426"/>
        <v>75</v>
      </c>
      <c r="AC163" s="56">
        <f t="shared" si="455"/>
        <v>550</v>
      </c>
      <c r="AD163" s="56">
        <f t="shared" si="456"/>
        <v>660</v>
      </c>
      <c r="AE163" s="36">
        <f t="shared" si="457"/>
        <v>49383.600000000006</v>
      </c>
      <c r="AF163" s="37">
        <f t="shared" si="430"/>
        <v>6608.4</v>
      </c>
      <c r="AG163" s="18"/>
      <c r="AH163" s="65">
        <f t="shared" si="449"/>
        <v>1041.6666666666667</v>
      </c>
      <c r="AI163" s="56">
        <f t="shared" si="431"/>
        <v>125</v>
      </c>
      <c r="AJ163" s="56">
        <f t="shared" si="458"/>
        <v>916.66666666666674</v>
      </c>
      <c r="AK163" s="56">
        <f t="shared" si="459"/>
        <v>1100</v>
      </c>
      <c r="AL163" s="36">
        <f t="shared" si="460"/>
        <v>49823.600000000006</v>
      </c>
      <c r="AM163" s="37">
        <f t="shared" si="435"/>
        <v>6668.4</v>
      </c>
      <c r="AN163" s="18"/>
      <c r="AO163" s="65"/>
      <c r="AP163" s="56"/>
      <c r="AQ163" s="56"/>
      <c r="AR163" s="56"/>
      <c r="AS163" s="36"/>
      <c r="AT163" s="37"/>
      <c r="AU163" s="18"/>
      <c r="AV163" s="35">
        <v>0.08</v>
      </c>
      <c r="AW163" s="56">
        <f t="shared" si="436"/>
        <v>3621.3333333333339</v>
      </c>
      <c r="AX163" s="35">
        <f t="shared" si="437"/>
        <v>0.12</v>
      </c>
      <c r="AY163" s="56">
        <f t="shared" si="438"/>
        <v>5432</v>
      </c>
      <c r="AZ163" s="35">
        <v>0.1</v>
      </c>
      <c r="BA163" s="56">
        <f t="shared" si="439"/>
        <v>4526.666666666667</v>
      </c>
      <c r="BB163" s="38">
        <f t="shared" si="440"/>
        <v>9.9999999999999992E-2</v>
      </c>
      <c r="BC163" s="57">
        <f t="shared" si="461"/>
        <v>4526.666666666667</v>
      </c>
      <c r="BD163" s="56">
        <f t="shared" si="462"/>
        <v>31.25</v>
      </c>
      <c r="BE163" s="57">
        <f t="shared" si="463"/>
        <v>4557.916666666667</v>
      </c>
      <c r="BF163" s="56">
        <f t="shared" si="464"/>
        <v>62.5</v>
      </c>
      <c r="BG163" s="57">
        <f t="shared" si="465"/>
        <v>4589.166666666667</v>
      </c>
      <c r="BH163" s="56">
        <f t="shared" si="466"/>
        <v>104.16666666666669</v>
      </c>
      <c r="BI163" s="26">
        <f t="shared" si="467"/>
        <v>4630.8333333333339</v>
      </c>
      <c r="BJ163" s="56"/>
      <c r="BK163" s="26"/>
      <c r="BL163" s="19"/>
    </row>
    <row r="164" spans="1:64" s="20" customFormat="1" ht="25" customHeight="1" thickBot="1">
      <c r="A164" s="20" t="str">
        <f>_xlfn.XLOOKUP(G164,'[1]Hyundai Comms PL 0725'!$A:$A,'[1]Hyundai Comms PL 0725'!$B:$B)</f>
        <v>HYI500UTH5HE A4 1</v>
      </c>
      <c r="B164" s="20">
        <v>16</v>
      </c>
      <c r="C164" s="20" t="str">
        <f t="shared" si="448"/>
        <v>IONIQ 5 [MY25]</v>
      </c>
      <c r="D164" s="33" t="str">
        <f t="shared" si="415"/>
        <v>IONIQ 5 [MY25] 16</v>
      </c>
      <c r="E164" s="33" t="str">
        <f t="shared" si="416"/>
        <v>IONIQ 5 [MY25] 16 - Ultimate 84 kWh 325 PS AWD +TECH PACK Max MY25</v>
      </c>
      <c r="F164" s="33" t="str">
        <f>_xlfn.XLOOKUP(G164,'Wholesale Price List'!B:B,'Wholesale Price List'!C:C)</f>
        <v>HYI500UTM5HE A4 1</v>
      </c>
      <c r="G164" s="33" t="s">
        <v>177</v>
      </c>
      <c r="H164" s="34" t="str">
        <f>VLOOKUP($G164,'Wholesale Price List'!$B:$Z,4,FALSE)</f>
        <v>Ultimate 84 kWh 325 PS AWD +TECH PACK Max MY25</v>
      </c>
      <c r="I164" s="56">
        <f>VLOOKUP($G164,'Wholesale Price List'!$B:$V,9,FALSE)</f>
        <v>46933.333333333336</v>
      </c>
      <c r="J164" s="35">
        <v>0.12</v>
      </c>
      <c r="K164" s="137">
        <v>110</v>
      </c>
      <c r="L164" s="56">
        <f t="shared" si="244"/>
        <v>5522</v>
      </c>
      <c r="M164" s="56">
        <f t="shared" si="450"/>
        <v>41411.333333333336</v>
      </c>
      <c r="N164" s="56">
        <f t="shared" si="451"/>
        <v>8282.2666666666682</v>
      </c>
      <c r="O164" s="65">
        <v>780</v>
      </c>
      <c r="P164" s="56">
        <f>VLOOKUP($G164,'Wholesale Price List'!$B:$W,22,FALSE)</f>
        <v>10</v>
      </c>
      <c r="Q164" s="36">
        <f t="shared" si="419"/>
        <v>50483.600000000006</v>
      </c>
      <c r="R164" s="37">
        <f t="shared" si="245"/>
        <v>6626.4</v>
      </c>
      <c r="S164" s="18"/>
      <c r="T164" s="65">
        <f t="shared" si="420"/>
        <v>312.5</v>
      </c>
      <c r="U164" s="56">
        <f t="shared" si="421"/>
        <v>37.5</v>
      </c>
      <c r="V164" s="56">
        <f t="shared" si="452"/>
        <v>275</v>
      </c>
      <c r="W164" s="56">
        <f t="shared" si="453"/>
        <v>330</v>
      </c>
      <c r="X164" s="36">
        <f t="shared" si="454"/>
        <v>50813.600000000006</v>
      </c>
      <c r="Y164" s="37">
        <f t="shared" si="425"/>
        <v>6803.4</v>
      </c>
      <c r="Z164" s="18"/>
      <c r="AA164" s="65">
        <v>625</v>
      </c>
      <c r="AB164" s="56">
        <f t="shared" si="426"/>
        <v>75</v>
      </c>
      <c r="AC164" s="56">
        <f t="shared" si="455"/>
        <v>550</v>
      </c>
      <c r="AD164" s="56">
        <f t="shared" si="456"/>
        <v>660</v>
      </c>
      <c r="AE164" s="36">
        <f t="shared" si="457"/>
        <v>51143.600000000006</v>
      </c>
      <c r="AF164" s="37">
        <f t="shared" si="430"/>
        <v>6848.4</v>
      </c>
      <c r="AG164" s="18"/>
      <c r="AH164" s="65">
        <f t="shared" si="449"/>
        <v>1041.6666666666667</v>
      </c>
      <c r="AI164" s="56">
        <f t="shared" si="431"/>
        <v>125</v>
      </c>
      <c r="AJ164" s="56">
        <f t="shared" si="458"/>
        <v>916.66666666666674</v>
      </c>
      <c r="AK164" s="56">
        <f t="shared" si="459"/>
        <v>1100</v>
      </c>
      <c r="AL164" s="36">
        <f t="shared" si="460"/>
        <v>51583.600000000006</v>
      </c>
      <c r="AM164" s="37">
        <f t="shared" si="435"/>
        <v>6908.4</v>
      </c>
      <c r="AN164" s="18"/>
      <c r="AO164" s="65"/>
      <c r="AP164" s="56"/>
      <c r="AQ164" s="56"/>
      <c r="AR164" s="56"/>
      <c r="AS164" s="36"/>
      <c r="AT164" s="37"/>
      <c r="AU164" s="18"/>
      <c r="AV164" s="35">
        <v>0.08</v>
      </c>
      <c r="AW164" s="56">
        <f t="shared" si="436"/>
        <v>3754.666666666667</v>
      </c>
      <c r="AX164" s="35">
        <f t="shared" si="437"/>
        <v>0.12</v>
      </c>
      <c r="AY164" s="56">
        <f t="shared" si="438"/>
        <v>5632</v>
      </c>
      <c r="AZ164" s="35">
        <v>0.1</v>
      </c>
      <c r="BA164" s="56">
        <f t="shared" si="439"/>
        <v>4693.3333333333339</v>
      </c>
      <c r="BB164" s="38">
        <f t="shared" si="440"/>
        <v>0.1</v>
      </c>
      <c r="BC164" s="57">
        <f t="shared" si="461"/>
        <v>4693.3333333333339</v>
      </c>
      <c r="BD164" s="56">
        <f t="shared" si="462"/>
        <v>31.25</v>
      </c>
      <c r="BE164" s="57">
        <f t="shared" si="463"/>
        <v>4724.5833333333339</v>
      </c>
      <c r="BF164" s="56">
        <f t="shared" si="464"/>
        <v>62.5</v>
      </c>
      <c r="BG164" s="57">
        <f t="shared" si="465"/>
        <v>4755.8333333333339</v>
      </c>
      <c r="BH164" s="56">
        <f t="shared" si="466"/>
        <v>104.16666666666669</v>
      </c>
      <c r="BI164" s="26">
        <f t="shared" si="467"/>
        <v>4797.5000000000009</v>
      </c>
      <c r="BJ164" s="56"/>
      <c r="BK164" s="26"/>
      <c r="BL164" s="19"/>
    </row>
    <row r="165" spans="1:64" s="20" customFormat="1" ht="25" customHeight="1" thickBot="1">
      <c r="A165" s="20" t="str">
        <f>_xlfn.XLOOKUP(G165,'[1]Hyundai Comms PL 0725'!$A:$A,'[1]Hyundai Comms PL 0725'!$B:$B)</f>
        <v>HYI500UTJ5HE A4 1</v>
      </c>
      <c r="B165" s="20">
        <v>17</v>
      </c>
      <c r="C165" s="20" t="str">
        <f t="shared" si="448"/>
        <v>IONIQ 5 [MY25]</v>
      </c>
      <c r="D165" s="33" t="str">
        <f t="shared" si="415"/>
        <v>IONIQ 5 [MY25] 17</v>
      </c>
      <c r="E165" s="33" t="str">
        <f t="shared" si="416"/>
        <v>IONIQ 5 [MY25] 17 - Ultimate 84 kWh 325 PS AWD + TECH PACK Max + Vision Roof  MY25</v>
      </c>
      <c r="F165" s="33" t="str">
        <f>_xlfn.XLOOKUP(G165,'Wholesale Price List'!B:B,'Wholesale Price List'!C:C)</f>
        <v>HYI500UTJ5HE A4 1</v>
      </c>
      <c r="G165" s="33" t="s">
        <v>178</v>
      </c>
      <c r="H165" s="34" t="str">
        <f>VLOOKUP($G165,'Wholesale Price List'!$B:$Z,4,FALSE)</f>
        <v>Ultimate 84 kWh 325 PS AWD + TECH PACK Max + Vision Roof  MY25</v>
      </c>
      <c r="I165" s="56">
        <f>VLOOKUP($G165,'Wholesale Price List'!$B:$V,9,FALSE)</f>
        <v>47975</v>
      </c>
      <c r="J165" s="35">
        <v>0.12</v>
      </c>
      <c r="K165" s="137">
        <v>110</v>
      </c>
      <c r="L165" s="56">
        <f t="shared" si="244"/>
        <v>5647</v>
      </c>
      <c r="M165" s="56">
        <f t="shared" si="450"/>
        <v>42328</v>
      </c>
      <c r="N165" s="56">
        <f t="shared" si="451"/>
        <v>8465.6</v>
      </c>
      <c r="O165" s="65">
        <v>780</v>
      </c>
      <c r="P165" s="56">
        <f>VLOOKUP($G165,'Wholesale Price List'!$B:$W,22,FALSE)</f>
        <v>10</v>
      </c>
      <c r="Q165" s="36">
        <f t="shared" si="419"/>
        <v>51583.6</v>
      </c>
      <c r="R165" s="37">
        <f t="shared" si="245"/>
        <v>6776.4</v>
      </c>
      <c r="S165" s="18"/>
      <c r="T165" s="65">
        <f t="shared" si="420"/>
        <v>312.5</v>
      </c>
      <c r="U165" s="56">
        <f t="shared" si="421"/>
        <v>37.5</v>
      </c>
      <c r="V165" s="56">
        <f t="shared" si="452"/>
        <v>275</v>
      </c>
      <c r="W165" s="56">
        <f t="shared" si="453"/>
        <v>330</v>
      </c>
      <c r="X165" s="36">
        <f t="shared" si="454"/>
        <v>51913.599999999999</v>
      </c>
      <c r="Y165" s="37">
        <f t="shared" si="425"/>
        <v>6953.4</v>
      </c>
      <c r="Z165" s="18"/>
      <c r="AA165" s="65">
        <v>625</v>
      </c>
      <c r="AB165" s="56">
        <f t="shared" si="426"/>
        <v>75</v>
      </c>
      <c r="AC165" s="56">
        <f t="shared" si="455"/>
        <v>550</v>
      </c>
      <c r="AD165" s="56">
        <f t="shared" si="456"/>
        <v>660</v>
      </c>
      <c r="AE165" s="36">
        <f t="shared" si="457"/>
        <v>52243.6</v>
      </c>
      <c r="AF165" s="37">
        <f t="shared" si="430"/>
        <v>6998.4</v>
      </c>
      <c r="AG165" s="18"/>
      <c r="AH165" s="65">
        <f t="shared" si="449"/>
        <v>1041.6666666666667</v>
      </c>
      <c r="AI165" s="56">
        <f t="shared" si="431"/>
        <v>125</v>
      </c>
      <c r="AJ165" s="56">
        <f t="shared" si="458"/>
        <v>916.66666666666674</v>
      </c>
      <c r="AK165" s="56">
        <f t="shared" si="459"/>
        <v>1100</v>
      </c>
      <c r="AL165" s="36">
        <f t="shared" si="460"/>
        <v>52683.6</v>
      </c>
      <c r="AM165" s="37">
        <f t="shared" si="435"/>
        <v>7058.4</v>
      </c>
      <c r="AN165" s="18"/>
      <c r="AO165" s="65"/>
      <c r="AP165" s="56"/>
      <c r="AQ165" s="56"/>
      <c r="AR165" s="56"/>
      <c r="AS165" s="36"/>
      <c r="AT165" s="37"/>
      <c r="AU165" s="18"/>
      <c r="AV165" s="35">
        <v>0.08</v>
      </c>
      <c r="AW165" s="56">
        <f t="shared" si="436"/>
        <v>3838</v>
      </c>
      <c r="AX165" s="35">
        <f t="shared" si="437"/>
        <v>0.12</v>
      </c>
      <c r="AY165" s="56">
        <f t="shared" si="438"/>
        <v>5757</v>
      </c>
      <c r="AZ165" s="35">
        <v>0.1</v>
      </c>
      <c r="BA165" s="56">
        <f t="shared" si="439"/>
        <v>4797.5</v>
      </c>
      <c r="BB165" s="38">
        <f t="shared" si="440"/>
        <v>0.1</v>
      </c>
      <c r="BC165" s="57">
        <f t="shared" si="461"/>
        <v>4797.5</v>
      </c>
      <c r="BD165" s="56">
        <f t="shared" si="462"/>
        <v>31.25</v>
      </c>
      <c r="BE165" s="57">
        <f t="shared" si="463"/>
        <v>4828.75</v>
      </c>
      <c r="BF165" s="56">
        <f t="shared" si="464"/>
        <v>62.5</v>
      </c>
      <c r="BG165" s="57">
        <f t="shared" si="465"/>
        <v>4860</v>
      </c>
      <c r="BH165" s="56">
        <f t="shared" si="466"/>
        <v>104.16666666666669</v>
      </c>
      <c r="BI165" s="26">
        <f t="shared" si="467"/>
        <v>4901.666666666667</v>
      </c>
      <c r="BJ165" s="56"/>
      <c r="BK165" s="26"/>
      <c r="BL165" s="19"/>
    </row>
    <row r="166" spans="1:64" s="20" customFormat="1" ht="25" customHeight="1" thickBot="1">
      <c r="A166" s="20" t="str">
        <f>_xlfn.XLOOKUP(G166,'[1]Hyundai Comms PL 0725'!$A:$A,'[1]Hyundai Comms PL 0725'!$B:$B)</f>
        <v>HYI500UTZ5HE A4 1</v>
      </c>
      <c r="B166" s="20">
        <v>18</v>
      </c>
      <c r="C166" s="20" t="str">
        <f t="shared" si="448"/>
        <v>IONIQ 5 [MY25]</v>
      </c>
      <c r="D166" s="33" t="str">
        <f t="shared" si="415"/>
        <v>IONIQ 5 [MY25] 18</v>
      </c>
      <c r="E166" s="33" t="str">
        <f t="shared" si="416"/>
        <v>IONIQ 5 [MY25] 18 - Ultimate 84 kWh 325 PS AWD + ZEN PACK  MY25</v>
      </c>
      <c r="F166" s="33" t="str">
        <f>_xlfn.XLOOKUP(G166,'Wholesale Price List'!B:B,'Wholesale Price List'!C:C)</f>
        <v>HYI500UTZ5HE A4 1</v>
      </c>
      <c r="G166" s="33" t="s">
        <v>179</v>
      </c>
      <c r="H166" s="34" t="str">
        <f>VLOOKUP($G166,'Wholesale Price List'!$B:$Z,4,FALSE)</f>
        <v>Ultimate 84 kWh 325 PS AWD + ZEN PACK  MY25</v>
      </c>
      <c r="I166" s="56">
        <f>VLOOKUP($G166,'Wholesale Price List'!$B:$V,9,FALSE)</f>
        <v>46100</v>
      </c>
      <c r="J166" s="35">
        <v>0.12</v>
      </c>
      <c r="K166" s="137">
        <v>110</v>
      </c>
      <c r="L166" s="56">
        <f t="shared" si="244"/>
        <v>5422</v>
      </c>
      <c r="M166" s="56">
        <f t="shared" si="450"/>
        <v>40678</v>
      </c>
      <c r="N166" s="56">
        <f t="shared" si="451"/>
        <v>8135.6</v>
      </c>
      <c r="O166" s="65">
        <v>780</v>
      </c>
      <c r="P166" s="56">
        <f>VLOOKUP($G166,'Wholesale Price List'!$B:$W,22,FALSE)</f>
        <v>10</v>
      </c>
      <c r="Q166" s="36">
        <f t="shared" si="419"/>
        <v>49603.6</v>
      </c>
      <c r="R166" s="37">
        <f t="shared" si="245"/>
        <v>6506.4</v>
      </c>
      <c r="S166" s="18"/>
      <c r="T166" s="65">
        <f t="shared" si="420"/>
        <v>312.5</v>
      </c>
      <c r="U166" s="56">
        <f t="shared" si="421"/>
        <v>37.5</v>
      </c>
      <c r="V166" s="56">
        <f t="shared" si="452"/>
        <v>275</v>
      </c>
      <c r="W166" s="56">
        <f t="shared" si="453"/>
        <v>330</v>
      </c>
      <c r="X166" s="36">
        <f t="shared" si="454"/>
        <v>49933.599999999999</v>
      </c>
      <c r="Y166" s="37">
        <f t="shared" si="425"/>
        <v>6683.4</v>
      </c>
      <c r="Z166" s="18"/>
      <c r="AA166" s="65">
        <v>625</v>
      </c>
      <c r="AB166" s="56">
        <f t="shared" si="426"/>
        <v>75</v>
      </c>
      <c r="AC166" s="56">
        <f t="shared" si="455"/>
        <v>550</v>
      </c>
      <c r="AD166" s="56">
        <f t="shared" si="456"/>
        <v>660</v>
      </c>
      <c r="AE166" s="36">
        <f t="shared" si="457"/>
        <v>50263.6</v>
      </c>
      <c r="AF166" s="37">
        <f t="shared" si="430"/>
        <v>6728.4</v>
      </c>
      <c r="AG166" s="18"/>
      <c r="AH166" s="65">
        <f t="shared" si="449"/>
        <v>1041.6666666666667</v>
      </c>
      <c r="AI166" s="56">
        <f t="shared" si="431"/>
        <v>125</v>
      </c>
      <c r="AJ166" s="56">
        <f t="shared" si="458"/>
        <v>916.66666666666674</v>
      </c>
      <c r="AK166" s="56">
        <f t="shared" si="459"/>
        <v>1100</v>
      </c>
      <c r="AL166" s="36">
        <f t="shared" si="460"/>
        <v>50703.6</v>
      </c>
      <c r="AM166" s="37">
        <f t="shared" si="435"/>
        <v>6788.4</v>
      </c>
      <c r="AN166" s="18"/>
      <c r="AO166" s="65"/>
      <c r="AP166" s="56"/>
      <c r="AQ166" s="56"/>
      <c r="AR166" s="56"/>
      <c r="AS166" s="36"/>
      <c r="AT166" s="37"/>
      <c r="AU166" s="18"/>
      <c r="AV166" s="35">
        <v>0.08</v>
      </c>
      <c r="AW166" s="56">
        <f t="shared" si="436"/>
        <v>3688</v>
      </c>
      <c r="AX166" s="35">
        <f t="shared" si="437"/>
        <v>0.12</v>
      </c>
      <c r="AY166" s="56">
        <f t="shared" si="438"/>
        <v>5532</v>
      </c>
      <c r="AZ166" s="35">
        <v>0.1</v>
      </c>
      <c r="BA166" s="56">
        <f t="shared" si="439"/>
        <v>4610</v>
      </c>
      <c r="BB166" s="38">
        <f t="shared" si="440"/>
        <v>0.1</v>
      </c>
      <c r="BC166" s="57">
        <f t="shared" si="461"/>
        <v>4610</v>
      </c>
      <c r="BD166" s="56">
        <f t="shared" si="462"/>
        <v>31.25</v>
      </c>
      <c r="BE166" s="57">
        <f t="shared" si="463"/>
        <v>4641.25</v>
      </c>
      <c r="BF166" s="56">
        <f t="shared" si="464"/>
        <v>62.5</v>
      </c>
      <c r="BG166" s="57">
        <f t="shared" si="465"/>
        <v>4672.5</v>
      </c>
      <c r="BH166" s="56">
        <f t="shared" si="466"/>
        <v>104.16666666666669</v>
      </c>
      <c r="BI166" s="26">
        <f t="shared" si="467"/>
        <v>4714.166666666667</v>
      </c>
      <c r="BJ166" s="56"/>
      <c r="BK166" s="26"/>
      <c r="BL166" s="19"/>
    </row>
    <row r="167" spans="1:64" s="20" customFormat="1" ht="25" customHeight="1" thickBot="1">
      <c r="A167" s="20" t="str">
        <f>_xlfn.XLOOKUP(G167,'[1]Hyundai Comms PL 0725'!$A:$A,'[1]Hyundai Comms PL 0725'!$B:$B)</f>
        <v>HYI500NLS5HE A  1</v>
      </c>
      <c r="B167" s="20">
        <v>19</v>
      </c>
      <c r="C167" s="20" t="str">
        <f t="shared" si="448"/>
        <v>IONIQ 5 [MY25]</v>
      </c>
      <c r="D167" s="33" t="str">
        <f t="shared" si="415"/>
        <v>IONIQ 5 [MY25] 19</v>
      </c>
      <c r="E167" s="33" t="str">
        <f t="shared" si="416"/>
        <v>IONIQ 5 [MY25] 19 - N Line S 84 kWh 228 PS 2WD + DM  MY25</v>
      </c>
      <c r="F167" s="33" t="str">
        <f>_xlfn.XLOOKUP(G167,'Wholesale Price List'!B:B,'Wholesale Price List'!C:C)</f>
        <v>HYI500NLS5HE A 1</v>
      </c>
      <c r="G167" s="33" t="s">
        <v>180</v>
      </c>
      <c r="H167" s="34" t="str">
        <f>VLOOKUP($G167,'Wholesale Price List'!$B:$Z,4,FALSE)</f>
        <v>N Line S 84 kWh 228 PS 2WD + DM  MY25</v>
      </c>
      <c r="I167" s="56">
        <f>VLOOKUP($G167,'Wholesale Price List'!$B:$V,9,FALSE)</f>
        <v>44641.666666666672</v>
      </c>
      <c r="J167" s="35">
        <v>0.12</v>
      </c>
      <c r="K167" s="137">
        <v>110</v>
      </c>
      <c r="L167" s="56">
        <f t="shared" si="244"/>
        <v>5247</v>
      </c>
      <c r="M167" s="56">
        <f t="shared" si="450"/>
        <v>39394.666666666672</v>
      </c>
      <c r="N167" s="56">
        <f t="shared" si="451"/>
        <v>7878.9333333333343</v>
      </c>
      <c r="O167" s="65">
        <v>780</v>
      </c>
      <c r="P167" s="56">
        <f>VLOOKUP($G167,'Wholesale Price List'!$B:$W,22,FALSE)</f>
        <v>10</v>
      </c>
      <c r="Q167" s="36">
        <f t="shared" si="419"/>
        <v>48063.600000000006</v>
      </c>
      <c r="R167" s="37">
        <f t="shared" si="245"/>
        <v>6296.4</v>
      </c>
      <c r="S167" s="18"/>
      <c r="T167" s="65">
        <f t="shared" si="420"/>
        <v>312.5</v>
      </c>
      <c r="U167" s="56">
        <f t="shared" si="421"/>
        <v>37.5</v>
      </c>
      <c r="V167" s="56">
        <f t="shared" si="452"/>
        <v>275</v>
      </c>
      <c r="W167" s="56">
        <f t="shared" si="453"/>
        <v>330</v>
      </c>
      <c r="X167" s="36">
        <f t="shared" si="454"/>
        <v>48393.600000000006</v>
      </c>
      <c r="Y167" s="37">
        <f t="shared" si="425"/>
        <v>6473.4</v>
      </c>
      <c r="Z167" s="18"/>
      <c r="AA167" s="65">
        <v>625</v>
      </c>
      <c r="AB167" s="56">
        <f t="shared" si="426"/>
        <v>75</v>
      </c>
      <c r="AC167" s="56">
        <f t="shared" si="455"/>
        <v>550</v>
      </c>
      <c r="AD167" s="56">
        <f t="shared" si="456"/>
        <v>660</v>
      </c>
      <c r="AE167" s="36">
        <f t="shared" si="457"/>
        <v>48723.600000000006</v>
      </c>
      <c r="AF167" s="37">
        <f t="shared" si="430"/>
        <v>6518.4</v>
      </c>
      <c r="AG167" s="18"/>
      <c r="AH167" s="65">
        <f t="shared" si="449"/>
        <v>1041.6666666666667</v>
      </c>
      <c r="AI167" s="56">
        <f t="shared" si="431"/>
        <v>125</v>
      </c>
      <c r="AJ167" s="56">
        <f t="shared" si="458"/>
        <v>916.66666666666674</v>
      </c>
      <c r="AK167" s="56">
        <f t="shared" si="459"/>
        <v>1100</v>
      </c>
      <c r="AL167" s="36">
        <f t="shared" si="460"/>
        <v>49163.600000000006</v>
      </c>
      <c r="AM167" s="37">
        <f t="shared" si="435"/>
        <v>6578.4</v>
      </c>
      <c r="AN167" s="18"/>
      <c r="AO167" s="65"/>
      <c r="AP167" s="56"/>
      <c r="AQ167" s="56"/>
      <c r="AR167" s="56"/>
      <c r="AS167" s="36"/>
      <c r="AT167" s="37"/>
      <c r="AU167" s="18"/>
      <c r="AV167" s="35">
        <v>0.08</v>
      </c>
      <c r="AW167" s="56">
        <f t="shared" si="436"/>
        <v>3571.3333333333339</v>
      </c>
      <c r="AX167" s="35">
        <f t="shared" si="437"/>
        <v>0.12</v>
      </c>
      <c r="AY167" s="56">
        <f t="shared" si="438"/>
        <v>5357</v>
      </c>
      <c r="AZ167" s="35">
        <v>0.1</v>
      </c>
      <c r="BA167" s="56">
        <f t="shared" si="439"/>
        <v>4464.166666666667</v>
      </c>
      <c r="BB167" s="38">
        <f t="shared" si="440"/>
        <v>9.9999999999999992E-2</v>
      </c>
      <c r="BC167" s="57">
        <f t="shared" si="461"/>
        <v>4464.166666666667</v>
      </c>
      <c r="BD167" s="56">
        <f t="shared" si="462"/>
        <v>31.25</v>
      </c>
      <c r="BE167" s="57">
        <f t="shared" si="463"/>
        <v>4495.416666666667</v>
      </c>
      <c r="BF167" s="56">
        <f t="shared" si="464"/>
        <v>62.5</v>
      </c>
      <c r="BG167" s="57">
        <f t="shared" si="465"/>
        <v>4526.666666666667</v>
      </c>
      <c r="BH167" s="56">
        <f t="shared" si="466"/>
        <v>104.16666666666669</v>
      </c>
      <c r="BI167" s="26">
        <f t="shared" si="467"/>
        <v>4568.3333333333339</v>
      </c>
      <c r="BJ167" s="56"/>
      <c r="BK167" s="26"/>
      <c r="BL167" s="19"/>
    </row>
    <row r="168" spans="1:64" s="20" customFormat="1" ht="25" customHeight="1">
      <c r="A168" s="20" t="str">
        <f>_xlfn.XLOOKUP(G168,'[1]Hyundai Comms PL 0725'!$A:$A,'[1]Hyundai Comms PL 0725'!$B:$B)</f>
        <v>HYI500NLS5HE A4 1</v>
      </c>
      <c r="B168" s="20">
        <v>20</v>
      </c>
      <c r="C168" s="20" t="str">
        <f t="shared" si="448"/>
        <v>IONIQ 5 [MY25]</v>
      </c>
      <c r="D168" s="33" t="str">
        <f t="shared" si="415"/>
        <v>IONIQ 5 [MY25] 20</v>
      </c>
      <c r="E168" s="33" t="str">
        <f t="shared" si="416"/>
        <v>IONIQ 5 [MY25] 20 - N Line S 84 kWh 325 PS AWD + DM  MY25</v>
      </c>
      <c r="F168" s="33" t="str">
        <f>_xlfn.XLOOKUP(G168,'Wholesale Price List'!B:B,'Wholesale Price List'!C:C)</f>
        <v>HYI500NLS5HE A4 1</v>
      </c>
      <c r="G168" s="33" t="s">
        <v>181</v>
      </c>
      <c r="H168" s="34" t="str">
        <f>VLOOKUP($G168,'Wholesale Price List'!$B:$Z,4,FALSE)</f>
        <v>N Line S 84 kWh 325 PS AWD + DM  MY25</v>
      </c>
      <c r="I168" s="56">
        <f>VLOOKUP($G168,'Wholesale Price List'!$B:$V,9,FALSE)</f>
        <v>47558.333333333336</v>
      </c>
      <c r="J168" s="35">
        <v>0.12</v>
      </c>
      <c r="K168" s="137">
        <v>110</v>
      </c>
      <c r="L168" s="56">
        <f t="shared" si="244"/>
        <v>5597</v>
      </c>
      <c r="M168" s="56">
        <f t="shared" si="450"/>
        <v>41961.333333333336</v>
      </c>
      <c r="N168" s="56">
        <f t="shared" si="451"/>
        <v>8392.2666666666682</v>
      </c>
      <c r="O168" s="65">
        <v>780</v>
      </c>
      <c r="P168" s="56">
        <f>VLOOKUP($G168,'Wholesale Price List'!$B:$W,22,FALSE)</f>
        <v>10</v>
      </c>
      <c r="Q168" s="36">
        <f t="shared" si="419"/>
        <v>51143.600000000006</v>
      </c>
      <c r="R168" s="37">
        <f t="shared" si="245"/>
        <v>6716.4</v>
      </c>
      <c r="S168" s="18"/>
      <c r="T168" s="65">
        <f t="shared" ref="T168:T184" si="468">375/1.2</f>
        <v>312.5</v>
      </c>
      <c r="U168" s="56">
        <f t="shared" si="421"/>
        <v>37.5</v>
      </c>
      <c r="V168" s="56">
        <f t="shared" si="452"/>
        <v>275</v>
      </c>
      <c r="W168" s="56">
        <f t="shared" si="453"/>
        <v>330</v>
      </c>
      <c r="X168" s="36">
        <f t="shared" si="454"/>
        <v>51473.600000000006</v>
      </c>
      <c r="Y168" s="37">
        <f t="shared" si="425"/>
        <v>6893.4</v>
      </c>
      <c r="Z168" s="18"/>
      <c r="AA168" s="65">
        <v>625</v>
      </c>
      <c r="AB168" s="56">
        <f t="shared" si="426"/>
        <v>75</v>
      </c>
      <c r="AC168" s="56">
        <f t="shared" si="455"/>
        <v>550</v>
      </c>
      <c r="AD168" s="56">
        <f t="shared" si="456"/>
        <v>660</v>
      </c>
      <c r="AE168" s="36">
        <f t="shared" si="457"/>
        <v>51803.600000000006</v>
      </c>
      <c r="AF168" s="37">
        <f t="shared" si="430"/>
        <v>6938.4</v>
      </c>
      <c r="AG168" s="18"/>
      <c r="AH168" s="65">
        <f t="shared" si="449"/>
        <v>1041.6666666666667</v>
      </c>
      <c r="AI168" s="56">
        <f t="shared" si="431"/>
        <v>125</v>
      </c>
      <c r="AJ168" s="56">
        <f t="shared" si="458"/>
        <v>916.66666666666674</v>
      </c>
      <c r="AK168" s="56">
        <f t="shared" si="459"/>
        <v>1100</v>
      </c>
      <c r="AL168" s="36">
        <f t="shared" si="460"/>
        <v>52243.600000000006</v>
      </c>
      <c r="AM168" s="37">
        <f t="shared" si="435"/>
        <v>6998.4</v>
      </c>
      <c r="AN168" s="18"/>
      <c r="AO168" s="65"/>
      <c r="AP168" s="56"/>
      <c r="AQ168" s="56"/>
      <c r="AR168" s="56"/>
      <c r="AS168" s="36"/>
      <c r="AT168" s="37"/>
      <c r="AU168" s="18"/>
      <c r="AV168" s="35">
        <v>0.08</v>
      </c>
      <c r="AW168" s="56">
        <f t="shared" si="436"/>
        <v>3804.666666666667</v>
      </c>
      <c r="AX168" s="35">
        <f t="shared" si="437"/>
        <v>0.12</v>
      </c>
      <c r="AY168" s="56">
        <f t="shared" si="438"/>
        <v>5707</v>
      </c>
      <c r="AZ168" s="35">
        <v>0.1</v>
      </c>
      <c r="BA168" s="56">
        <f t="shared" si="439"/>
        <v>4755.8333333333339</v>
      </c>
      <c r="BB168" s="38">
        <f t="shared" si="440"/>
        <v>0.1</v>
      </c>
      <c r="BC168" s="57">
        <f t="shared" si="461"/>
        <v>4755.8333333333339</v>
      </c>
      <c r="BD168" s="56">
        <f t="shared" si="462"/>
        <v>31.25</v>
      </c>
      <c r="BE168" s="57">
        <f t="shared" si="463"/>
        <v>4787.0833333333339</v>
      </c>
      <c r="BF168" s="56">
        <f t="shared" si="464"/>
        <v>62.5</v>
      </c>
      <c r="BG168" s="57">
        <f t="shared" si="465"/>
        <v>4818.3333333333339</v>
      </c>
      <c r="BH168" s="56">
        <f t="shared" si="466"/>
        <v>104.16666666666669</v>
      </c>
      <c r="BI168" s="26">
        <f t="shared" si="467"/>
        <v>4860.0000000000009</v>
      </c>
      <c r="BJ168" s="168"/>
      <c r="BK168" s="26"/>
      <c r="BL168" s="19"/>
    </row>
    <row r="169" spans="1:64" s="20" customFormat="1" ht="25" customHeight="1" thickBot="1">
      <c r="D169" s="173" t="s">
        <v>3239</v>
      </c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/>
      <c r="AN169" s="173"/>
      <c r="AO169" s="173"/>
      <c r="AP169" s="173"/>
      <c r="AQ169" s="173"/>
      <c r="AR169" s="173"/>
      <c r="AS169" s="173"/>
      <c r="AT169" s="173"/>
      <c r="AU169" s="173"/>
      <c r="AV169" s="173"/>
      <c r="AW169" s="173"/>
      <c r="AX169" s="173"/>
      <c r="AY169" s="173"/>
      <c r="AZ169" s="173"/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0"/>
      <c r="BK169" s="171"/>
      <c r="BL169" s="19"/>
    </row>
    <row r="170" spans="1:64" s="20" customFormat="1" ht="25" customHeight="1" thickBot="1">
      <c r="B170" s="20">
        <v>1</v>
      </c>
      <c r="C170" s="20" t="str">
        <f t="shared" ref="C170:C185" si="469">IF(B170=1,D169,IF(B170="","",C169))</f>
        <v>IONIQ 5 [MY26]</v>
      </c>
      <c r="D170" s="33" t="str">
        <f t="shared" ref="D170:D185" si="470">C170&amp;" "&amp;B170</f>
        <v>IONIQ 5 [MY26] 1</v>
      </c>
      <c r="E170" s="33" t="str">
        <f t="shared" ref="E170:E185" si="471">D170&amp;" - "&amp;H170</f>
        <v>IONIQ 5 [MY26] 1 - Advance 63 kWh 170 PS RWD MY26</v>
      </c>
      <c r="F170" s="33" t="str">
        <f>_xlfn.XLOOKUP(G170,'Wholesale Price List'!B:B,'Wholesale Price List'!C:C)</f>
        <v>HYI500ADE5HE A  1</v>
      </c>
      <c r="G170" s="33" t="s">
        <v>2972</v>
      </c>
      <c r="H170" s="34" t="str">
        <f>VLOOKUP($G170,'Wholesale Price List'!$B:$Z,4,FALSE)</f>
        <v>Advance 63 kWh 170 PS RWD MY26</v>
      </c>
      <c r="I170" s="56">
        <f>VLOOKUP($G170,'Wholesale Price List'!$B:$V,9,FALSE)</f>
        <v>33254.166666666672</v>
      </c>
      <c r="J170" s="35">
        <v>0.12</v>
      </c>
      <c r="K170" s="137">
        <v>110</v>
      </c>
      <c r="L170" s="56">
        <f t="shared" ref="L170:L185" si="472">(I170*J170)-K170</f>
        <v>3880.5000000000005</v>
      </c>
      <c r="M170" s="56">
        <f t="shared" ref="M170:M185" si="473">I170-L170</f>
        <v>29373.666666666672</v>
      </c>
      <c r="N170" s="56">
        <f t="shared" ref="N170:N185" si="474">M170*20%</f>
        <v>5874.7333333333345</v>
      </c>
      <c r="O170" s="65">
        <v>780</v>
      </c>
      <c r="P170" s="56">
        <f>VLOOKUP($G170,'Wholesale Price List'!$B:$W,22,FALSE)</f>
        <v>10</v>
      </c>
      <c r="Q170" s="36">
        <f t="shared" ref="Q170:Q185" si="475">SUM(M170:P170)</f>
        <v>36038.400000000009</v>
      </c>
      <c r="R170" s="37">
        <f t="shared" ref="R170:R185" si="476">((J170*I170)*1.2)-(K170*1.2)</f>
        <v>4656.6000000000004</v>
      </c>
      <c r="S170" s="18"/>
      <c r="T170" s="65">
        <f t="shared" si="468"/>
        <v>312.5</v>
      </c>
      <c r="U170" s="56">
        <f t="shared" ref="U170:U185" si="477">T170*J170</f>
        <v>37.5</v>
      </c>
      <c r="V170" s="56">
        <f t="shared" ref="V170:V185" si="478">T170-U170</f>
        <v>275</v>
      </c>
      <c r="W170" s="56">
        <f t="shared" ref="W170:W185" si="479">V170*1.2</f>
        <v>330</v>
      </c>
      <c r="X170" s="36">
        <f t="shared" ref="X170:X185" si="480">Q170+((T170-U170)*1.2)</f>
        <v>36368.400000000009</v>
      </c>
      <c r="Y170" s="37">
        <f t="shared" ref="Y170:Y185" si="481">((J170*I170)+(J170*T170))*1.2</f>
        <v>4833.6000000000004</v>
      </c>
      <c r="Z170" s="18"/>
      <c r="AA170" s="65">
        <v>625</v>
      </c>
      <c r="AB170" s="56">
        <f t="shared" ref="AB170:AB185" si="482">AA170*J170</f>
        <v>75</v>
      </c>
      <c r="AC170" s="56">
        <f t="shared" ref="AC170:AC185" si="483">AA170-AB170</f>
        <v>550</v>
      </c>
      <c r="AD170" s="56">
        <f t="shared" ref="AD170:AD185" si="484">AC170*1.2</f>
        <v>660</v>
      </c>
      <c r="AE170" s="36">
        <f t="shared" ref="AE170:AE185" si="485">Q170+AD170</f>
        <v>36698.400000000009</v>
      </c>
      <c r="AF170" s="37">
        <f t="shared" ref="AF170:AF185" si="486">((J170*I170)+(J170*AA170))*1.2</f>
        <v>4878.6000000000004</v>
      </c>
      <c r="AG170" s="18"/>
      <c r="AH170" s="65">
        <f t="shared" si="449"/>
        <v>1041.6666666666667</v>
      </c>
      <c r="AI170" s="56">
        <f t="shared" ref="AI170:AI185" si="487">AH170*J170</f>
        <v>125</v>
      </c>
      <c r="AJ170" s="56">
        <f t="shared" ref="AJ170:AJ185" si="488">AH170-AI170</f>
        <v>916.66666666666674</v>
      </c>
      <c r="AK170" s="56">
        <f t="shared" ref="AK170:AK185" si="489">AJ170*1.2</f>
        <v>1100</v>
      </c>
      <c r="AL170" s="36">
        <f t="shared" ref="AL170:AL185" si="490">Q170+AK170</f>
        <v>37138.400000000009</v>
      </c>
      <c r="AM170" s="37">
        <f t="shared" ref="AM170:AM185" si="491">((J170*I170)+(J170*AH170))*1.2</f>
        <v>4938.5999999999995</v>
      </c>
      <c r="AN170" s="18"/>
      <c r="AO170" s="65"/>
      <c r="AP170" s="56"/>
      <c r="AQ170" s="56"/>
      <c r="AR170" s="56"/>
      <c r="AS170" s="36"/>
      <c r="AT170" s="37"/>
      <c r="AU170" s="18"/>
      <c r="AV170" s="35">
        <v>0.08</v>
      </c>
      <c r="AW170" s="56">
        <f t="shared" ref="AW170:AW185" si="492">AV170*I170</f>
        <v>2660.3333333333339</v>
      </c>
      <c r="AX170" s="35">
        <f t="shared" ref="AX170:AX185" si="493">J170</f>
        <v>0.12</v>
      </c>
      <c r="AY170" s="56">
        <f t="shared" ref="AY170:AY185" si="494">I170*J170</f>
        <v>3990.5000000000005</v>
      </c>
      <c r="AZ170" s="35">
        <v>0.1</v>
      </c>
      <c r="BA170" s="56">
        <f t="shared" ref="BA170:BA185" si="495">AZ170*I170</f>
        <v>3325.4166666666674</v>
      </c>
      <c r="BB170" s="38">
        <f t="shared" ref="BB170:BB185" si="496">BC170/I170</f>
        <v>9.9999999999999978E-2</v>
      </c>
      <c r="BC170" s="57">
        <f t="shared" ref="BC170:BC185" si="497">(AY170+AW170)-BA170</f>
        <v>3325.4166666666665</v>
      </c>
      <c r="BD170" s="56">
        <f t="shared" ref="BD170:BD185" si="498">((AX170+AV170)-AZ170)*T170</f>
        <v>31.25</v>
      </c>
      <c r="BE170" s="57">
        <f t="shared" ref="BE170:BE185" si="499">BC170+BD170</f>
        <v>3356.6666666666665</v>
      </c>
      <c r="BF170" s="56">
        <f t="shared" ref="BF170:BF185" si="500">((AX170+AV170)-AZ170)*AA170</f>
        <v>62.5</v>
      </c>
      <c r="BG170" s="57">
        <f t="shared" ref="BG170:BG185" si="501">BC170+BF170</f>
        <v>3387.9166666666665</v>
      </c>
      <c r="BH170" s="56">
        <f t="shared" ref="BH170:BH185" si="502">((AX170+AV170)-AZ170)*AH170</f>
        <v>104.16666666666669</v>
      </c>
      <c r="BI170" s="26">
        <f t="shared" ref="BI170:BI185" si="503">BC170+BH170</f>
        <v>3429.583333333333</v>
      </c>
      <c r="BJ170" s="169"/>
      <c r="BK170" s="27"/>
      <c r="BL170" s="19"/>
    </row>
    <row r="171" spans="1:64" s="20" customFormat="1" ht="25" customHeight="1" thickBot="1">
      <c r="B171" s="20">
        <v>2</v>
      </c>
      <c r="C171" s="20" t="str">
        <f t="shared" si="469"/>
        <v>IONIQ 5 [MY26]</v>
      </c>
      <c r="D171" s="33" t="str">
        <f t="shared" si="470"/>
        <v>IONIQ 5 [MY26] 2</v>
      </c>
      <c r="E171" s="33" t="str">
        <f t="shared" si="471"/>
        <v>IONIQ 5 [MY26] 2 - Advance 84 kWh 228 PS RWD MY26</v>
      </c>
      <c r="F171" s="33" t="str">
        <f>_xlfn.XLOOKUP(G171,'Wholesale Price List'!B:B,'Wholesale Price List'!C:C)</f>
        <v>HYI500AD45HE A  1</v>
      </c>
      <c r="G171" s="33" t="s">
        <v>2975</v>
      </c>
      <c r="H171" s="34" t="str">
        <f>VLOOKUP($G171,'Wholesale Price List'!$B:$Z,4,FALSE)</f>
        <v>Advance 84 kWh 228 PS RWD MY26</v>
      </c>
      <c r="I171" s="56">
        <f>VLOOKUP($G171,'Wholesale Price List'!$B:$V,9,FALSE)</f>
        <v>36170.833333333343</v>
      </c>
      <c r="J171" s="35">
        <v>0.12</v>
      </c>
      <c r="K171" s="137">
        <v>110</v>
      </c>
      <c r="L171" s="56">
        <f t="shared" si="472"/>
        <v>4230.5000000000009</v>
      </c>
      <c r="M171" s="56">
        <f t="shared" si="473"/>
        <v>31940.333333333343</v>
      </c>
      <c r="N171" s="56">
        <f t="shared" si="474"/>
        <v>6388.0666666666693</v>
      </c>
      <c r="O171" s="65">
        <v>780</v>
      </c>
      <c r="P171" s="56">
        <f>VLOOKUP($G171,'Wholesale Price List'!$B:$W,22,FALSE)</f>
        <v>10</v>
      </c>
      <c r="Q171" s="36">
        <f t="shared" si="475"/>
        <v>39118.400000000009</v>
      </c>
      <c r="R171" s="37">
        <f t="shared" si="476"/>
        <v>5076.6000000000013</v>
      </c>
      <c r="S171" s="18"/>
      <c r="T171" s="65">
        <f t="shared" si="468"/>
        <v>312.5</v>
      </c>
      <c r="U171" s="56">
        <f t="shared" si="477"/>
        <v>37.5</v>
      </c>
      <c r="V171" s="56">
        <f t="shared" si="478"/>
        <v>275</v>
      </c>
      <c r="W171" s="56">
        <f t="shared" si="479"/>
        <v>330</v>
      </c>
      <c r="X171" s="36">
        <f t="shared" si="480"/>
        <v>39448.400000000009</v>
      </c>
      <c r="Y171" s="37">
        <f t="shared" si="481"/>
        <v>5253.6000000000013</v>
      </c>
      <c r="Z171" s="18"/>
      <c r="AA171" s="65">
        <v>625</v>
      </c>
      <c r="AB171" s="56">
        <f t="shared" si="482"/>
        <v>75</v>
      </c>
      <c r="AC171" s="56">
        <f t="shared" si="483"/>
        <v>550</v>
      </c>
      <c r="AD171" s="56">
        <f t="shared" si="484"/>
        <v>660</v>
      </c>
      <c r="AE171" s="36">
        <f t="shared" si="485"/>
        <v>39778.400000000009</v>
      </c>
      <c r="AF171" s="37">
        <f t="shared" si="486"/>
        <v>5298.6000000000013</v>
      </c>
      <c r="AG171" s="18"/>
      <c r="AH171" s="65">
        <f t="shared" si="449"/>
        <v>1041.6666666666667</v>
      </c>
      <c r="AI171" s="56">
        <f t="shared" si="487"/>
        <v>125</v>
      </c>
      <c r="AJ171" s="56">
        <f t="shared" si="488"/>
        <v>916.66666666666674</v>
      </c>
      <c r="AK171" s="56">
        <f t="shared" si="489"/>
        <v>1100</v>
      </c>
      <c r="AL171" s="36">
        <f t="shared" si="490"/>
        <v>40218.400000000009</v>
      </c>
      <c r="AM171" s="37">
        <f t="shared" si="491"/>
        <v>5358.6000000000013</v>
      </c>
      <c r="AN171" s="18"/>
      <c r="AO171" s="65"/>
      <c r="AP171" s="56"/>
      <c r="AQ171" s="56"/>
      <c r="AR171" s="56"/>
      <c r="AS171" s="36"/>
      <c r="AT171" s="37"/>
      <c r="AU171" s="18"/>
      <c r="AV171" s="35">
        <v>0.08</v>
      </c>
      <c r="AW171" s="56">
        <f t="shared" si="492"/>
        <v>2893.6666666666674</v>
      </c>
      <c r="AX171" s="35">
        <f t="shared" si="493"/>
        <v>0.12</v>
      </c>
      <c r="AY171" s="56">
        <f t="shared" si="494"/>
        <v>4340.5000000000009</v>
      </c>
      <c r="AZ171" s="35">
        <v>0.1</v>
      </c>
      <c r="BA171" s="56">
        <f t="shared" si="495"/>
        <v>3617.0833333333344</v>
      </c>
      <c r="BB171" s="38">
        <f t="shared" si="496"/>
        <v>9.9999999999999978E-2</v>
      </c>
      <c r="BC171" s="57">
        <f t="shared" si="497"/>
        <v>3617.0833333333335</v>
      </c>
      <c r="BD171" s="56">
        <f t="shared" si="498"/>
        <v>31.25</v>
      </c>
      <c r="BE171" s="57">
        <f t="shared" si="499"/>
        <v>3648.3333333333335</v>
      </c>
      <c r="BF171" s="56">
        <f t="shared" si="500"/>
        <v>62.5</v>
      </c>
      <c r="BG171" s="57">
        <f t="shared" si="501"/>
        <v>3679.5833333333335</v>
      </c>
      <c r="BH171" s="56">
        <f t="shared" si="502"/>
        <v>104.16666666666669</v>
      </c>
      <c r="BI171" s="26">
        <f t="shared" si="503"/>
        <v>3721.25</v>
      </c>
      <c r="BJ171" s="56"/>
      <c r="BK171" s="26"/>
      <c r="BL171" s="19"/>
    </row>
    <row r="172" spans="1:64" s="20" customFormat="1" ht="25" customHeight="1" thickBot="1">
      <c r="B172" s="20">
        <v>3</v>
      </c>
      <c r="C172" s="20" t="str">
        <f t="shared" si="469"/>
        <v>IONIQ 5 [MY26]</v>
      </c>
      <c r="D172" s="33" t="str">
        <f t="shared" si="470"/>
        <v>IONIQ 5 [MY26] 3</v>
      </c>
      <c r="E172" s="33" t="str">
        <f t="shared" si="471"/>
        <v>IONIQ 5 [MY26] 3 - Premium 63 kWh 170 PS RWD MY26</v>
      </c>
      <c r="F172" s="33" t="str">
        <f>_xlfn.XLOOKUP(G172,'Wholesale Price List'!B:B,'Wholesale Price List'!C:C)</f>
        <v>HYI500PRM5HE A  1</v>
      </c>
      <c r="G172" s="33" t="s">
        <v>2978</v>
      </c>
      <c r="H172" s="34" t="str">
        <f>VLOOKUP($G172,'Wholesale Price List'!$B:$Z,4,FALSE)</f>
        <v>Premium 63 kWh 170 PS RWD MY26</v>
      </c>
      <c r="I172" s="56">
        <f>VLOOKUP($G172,'Wholesale Price List'!$B:$V,9,FALSE)</f>
        <v>35387.500000000007</v>
      </c>
      <c r="J172" s="35">
        <v>0.12</v>
      </c>
      <c r="K172" s="137">
        <v>110</v>
      </c>
      <c r="L172" s="56">
        <f t="shared" si="472"/>
        <v>4136.5000000000009</v>
      </c>
      <c r="M172" s="56">
        <f t="shared" si="473"/>
        <v>31251.000000000007</v>
      </c>
      <c r="N172" s="56">
        <f t="shared" si="474"/>
        <v>6250.2000000000016</v>
      </c>
      <c r="O172" s="65">
        <v>780</v>
      </c>
      <c r="P172" s="56">
        <f>VLOOKUP($G172,'Wholesale Price List'!$B:$W,22,FALSE)</f>
        <v>10</v>
      </c>
      <c r="Q172" s="36">
        <f t="shared" si="475"/>
        <v>38291.200000000012</v>
      </c>
      <c r="R172" s="37">
        <f t="shared" si="476"/>
        <v>4963.8000000000011</v>
      </c>
      <c r="S172" s="18"/>
      <c r="T172" s="65">
        <f t="shared" si="468"/>
        <v>312.5</v>
      </c>
      <c r="U172" s="56">
        <f t="shared" si="477"/>
        <v>37.5</v>
      </c>
      <c r="V172" s="56">
        <f t="shared" si="478"/>
        <v>275</v>
      </c>
      <c r="W172" s="56">
        <f t="shared" si="479"/>
        <v>330</v>
      </c>
      <c r="X172" s="36">
        <f t="shared" si="480"/>
        <v>38621.200000000012</v>
      </c>
      <c r="Y172" s="37">
        <f t="shared" si="481"/>
        <v>5140.8000000000011</v>
      </c>
      <c r="Z172" s="18"/>
      <c r="AA172" s="65">
        <v>625</v>
      </c>
      <c r="AB172" s="56">
        <f t="shared" si="482"/>
        <v>75</v>
      </c>
      <c r="AC172" s="56">
        <f t="shared" si="483"/>
        <v>550</v>
      </c>
      <c r="AD172" s="56">
        <f t="shared" si="484"/>
        <v>660</v>
      </c>
      <c r="AE172" s="36">
        <f t="shared" si="485"/>
        <v>38951.200000000012</v>
      </c>
      <c r="AF172" s="37">
        <f t="shared" si="486"/>
        <v>5185.8000000000011</v>
      </c>
      <c r="AG172" s="18"/>
      <c r="AH172" s="65">
        <f t="shared" si="449"/>
        <v>1041.6666666666667</v>
      </c>
      <c r="AI172" s="56">
        <f t="shared" si="487"/>
        <v>125</v>
      </c>
      <c r="AJ172" s="56">
        <f t="shared" si="488"/>
        <v>916.66666666666674</v>
      </c>
      <c r="AK172" s="56">
        <f t="shared" si="489"/>
        <v>1100</v>
      </c>
      <c r="AL172" s="36">
        <f t="shared" si="490"/>
        <v>39391.200000000012</v>
      </c>
      <c r="AM172" s="37">
        <f t="shared" si="491"/>
        <v>5245.8000000000011</v>
      </c>
      <c r="AN172" s="18"/>
      <c r="AO172" s="65"/>
      <c r="AP172" s="56"/>
      <c r="AQ172" s="56"/>
      <c r="AR172" s="56"/>
      <c r="AS172" s="36"/>
      <c r="AT172" s="37"/>
      <c r="AU172" s="18"/>
      <c r="AV172" s="35">
        <v>0.08</v>
      </c>
      <c r="AW172" s="56">
        <f t="shared" si="492"/>
        <v>2831.0000000000005</v>
      </c>
      <c r="AX172" s="35">
        <f t="shared" si="493"/>
        <v>0.12</v>
      </c>
      <c r="AY172" s="56">
        <f t="shared" si="494"/>
        <v>4246.5000000000009</v>
      </c>
      <c r="AZ172" s="35">
        <v>0.1</v>
      </c>
      <c r="BA172" s="56">
        <f t="shared" si="495"/>
        <v>3538.7500000000009</v>
      </c>
      <c r="BB172" s="38">
        <f t="shared" si="496"/>
        <v>0.1</v>
      </c>
      <c r="BC172" s="57">
        <f t="shared" si="497"/>
        <v>3538.7500000000009</v>
      </c>
      <c r="BD172" s="56">
        <f t="shared" si="498"/>
        <v>31.25</v>
      </c>
      <c r="BE172" s="57">
        <f t="shared" si="499"/>
        <v>3570.0000000000009</v>
      </c>
      <c r="BF172" s="56">
        <f t="shared" si="500"/>
        <v>62.5</v>
      </c>
      <c r="BG172" s="57">
        <f t="shared" si="501"/>
        <v>3601.2500000000009</v>
      </c>
      <c r="BH172" s="56">
        <f t="shared" si="502"/>
        <v>104.16666666666669</v>
      </c>
      <c r="BI172" s="26">
        <f t="shared" si="503"/>
        <v>3642.9166666666674</v>
      </c>
      <c r="BJ172" s="56"/>
      <c r="BK172" s="26"/>
      <c r="BL172" s="19"/>
    </row>
    <row r="173" spans="1:64" s="20" customFormat="1" ht="25" customHeight="1" thickBot="1">
      <c r="B173" s="20">
        <v>4</v>
      </c>
      <c r="C173" s="20" t="str">
        <f t="shared" si="469"/>
        <v>IONIQ 5 [MY26]</v>
      </c>
      <c r="D173" s="33" t="str">
        <f t="shared" si="470"/>
        <v>IONIQ 5 [MY26] 4</v>
      </c>
      <c r="E173" s="33" t="str">
        <f t="shared" si="471"/>
        <v>IONIQ 5 [MY26] 4 - Premium 84 kWh 228 PS RWD MY26</v>
      </c>
      <c r="F173" s="33" t="str">
        <f>_xlfn.XLOOKUP(G173,'Wholesale Price List'!B:B,'Wholesale Price List'!C:C)</f>
        <v>HYI500PR85HE A  1</v>
      </c>
      <c r="G173" s="33" t="s">
        <v>2981</v>
      </c>
      <c r="H173" s="34" t="str">
        <f>VLOOKUP($G173,'Wholesale Price List'!$B:$Z,4,FALSE)</f>
        <v>Premium 84 kWh 228 PS RWD MY26</v>
      </c>
      <c r="I173" s="56">
        <f>VLOOKUP($G173,'Wholesale Price List'!$B:$V,9,FALSE)</f>
        <v>38304.166666666672</v>
      </c>
      <c r="J173" s="35">
        <v>0.12</v>
      </c>
      <c r="K173" s="137">
        <v>110</v>
      </c>
      <c r="L173" s="56">
        <f t="shared" si="472"/>
        <v>4486.5</v>
      </c>
      <c r="M173" s="56">
        <f t="shared" si="473"/>
        <v>33817.666666666672</v>
      </c>
      <c r="N173" s="56">
        <f t="shared" si="474"/>
        <v>6763.5333333333347</v>
      </c>
      <c r="O173" s="65">
        <v>780</v>
      </c>
      <c r="P173" s="56">
        <f>VLOOKUP($G173,'Wholesale Price List'!$B:$W,22,FALSE)</f>
        <v>10</v>
      </c>
      <c r="Q173" s="36">
        <f t="shared" si="475"/>
        <v>41371.200000000004</v>
      </c>
      <c r="R173" s="37">
        <f t="shared" si="476"/>
        <v>5383.8</v>
      </c>
      <c r="S173" s="18"/>
      <c r="T173" s="65">
        <f t="shared" si="468"/>
        <v>312.5</v>
      </c>
      <c r="U173" s="56">
        <f t="shared" si="477"/>
        <v>37.5</v>
      </c>
      <c r="V173" s="56">
        <f t="shared" si="478"/>
        <v>275</v>
      </c>
      <c r="W173" s="56">
        <f t="shared" si="479"/>
        <v>330</v>
      </c>
      <c r="X173" s="36">
        <f t="shared" si="480"/>
        <v>41701.200000000004</v>
      </c>
      <c r="Y173" s="37">
        <f t="shared" si="481"/>
        <v>5560.8</v>
      </c>
      <c r="Z173" s="18"/>
      <c r="AA173" s="65">
        <v>625</v>
      </c>
      <c r="AB173" s="56">
        <f t="shared" si="482"/>
        <v>75</v>
      </c>
      <c r="AC173" s="56">
        <f t="shared" si="483"/>
        <v>550</v>
      </c>
      <c r="AD173" s="56">
        <f t="shared" si="484"/>
        <v>660</v>
      </c>
      <c r="AE173" s="36">
        <f t="shared" si="485"/>
        <v>42031.200000000004</v>
      </c>
      <c r="AF173" s="37">
        <f t="shared" si="486"/>
        <v>5605.8</v>
      </c>
      <c r="AG173" s="18"/>
      <c r="AH173" s="65">
        <f t="shared" si="449"/>
        <v>1041.6666666666667</v>
      </c>
      <c r="AI173" s="56">
        <f t="shared" si="487"/>
        <v>125</v>
      </c>
      <c r="AJ173" s="56">
        <f t="shared" si="488"/>
        <v>916.66666666666674</v>
      </c>
      <c r="AK173" s="56">
        <f t="shared" si="489"/>
        <v>1100</v>
      </c>
      <c r="AL173" s="36">
        <f t="shared" si="490"/>
        <v>42471.200000000004</v>
      </c>
      <c r="AM173" s="37">
        <f t="shared" si="491"/>
        <v>5665.8</v>
      </c>
      <c r="AN173" s="18"/>
      <c r="AO173" s="65"/>
      <c r="AP173" s="56"/>
      <c r="AQ173" s="56"/>
      <c r="AR173" s="56"/>
      <c r="AS173" s="36"/>
      <c r="AT173" s="37"/>
      <c r="AU173" s="18"/>
      <c r="AV173" s="35">
        <v>0.08</v>
      </c>
      <c r="AW173" s="56">
        <f t="shared" si="492"/>
        <v>3064.3333333333339</v>
      </c>
      <c r="AX173" s="35">
        <f t="shared" si="493"/>
        <v>0.12</v>
      </c>
      <c r="AY173" s="56">
        <f t="shared" si="494"/>
        <v>4596.5</v>
      </c>
      <c r="AZ173" s="35">
        <v>0.1</v>
      </c>
      <c r="BA173" s="56">
        <f t="shared" si="495"/>
        <v>3830.4166666666674</v>
      </c>
      <c r="BB173" s="38">
        <f t="shared" si="496"/>
        <v>9.9999999999999978E-2</v>
      </c>
      <c r="BC173" s="57">
        <f t="shared" si="497"/>
        <v>3830.4166666666665</v>
      </c>
      <c r="BD173" s="56">
        <f t="shared" si="498"/>
        <v>31.25</v>
      </c>
      <c r="BE173" s="57">
        <f t="shared" si="499"/>
        <v>3861.6666666666665</v>
      </c>
      <c r="BF173" s="56">
        <f t="shared" si="500"/>
        <v>62.5</v>
      </c>
      <c r="BG173" s="57">
        <f t="shared" si="501"/>
        <v>3892.9166666666665</v>
      </c>
      <c r="BH173" s="56">
        <f t="shared" si="502"/>
        <v>104.16666666666669</v>
      </c>
      <c r="BI173" s="26">
        <f t="shared" si="503"/>
        <v>3934.583333333333</v>
      </c>
      <c r="BJ173" s="56"/>
      <c r="BK173" s="26"/>
      <c r="BL173" s="19"/>
    </row>
    <row r="174" spans="1:64" s="20" customFormat="1" ht="25" customHeight="1" thickBot="1">
      <c r="B174" s="20">
        <v>5</v>
      </c>
      <c r="C174" s="20" t="str">
        <f t="shared" si="469"/>
        <v>IONIQ 5 [MY26]</v>
      </c>
      <c r="D174" s="33" t="str">
        <f t="shared" si="470"/>
        <v>IONIQ 5 [MY26] 5</v>
      </c>
      <c r="E174" s="33" t="str">
        <f t="shared" si="471"/>
        <v>IONIQ 5 [MY26] 5 - N Line 84 kWh 228 PS RWD MY26</v>
      </c>
      <c r="F174" s="33" t="str">
        <f>_xlfn.XLOOKUP(G174,'Wholesale Price List'!B:B,'Wholesale Price List'!C:C)</f>
        <v>HYI500NLI5HE A  1</v>
      </c>
      <c r="G174" s="33" t="s">
        <v>2984</v>
      </c>
      <c r="H174" s="34" t="str">
        <f>VLOOKUP($G174,'Wholesale Price List'!$B:$Z,4,FALSE)</f>
        <v>N Line 84 kWh 228 PS RWD MY26</v>
      </c>
      <c r="I174" s="56">
        <f>VLOOKUP($G174,'Wholesale Price List'!$B:$V,9,FALSE)</f>
        <v>39554.166666666672</v>
      </c>
      <c r="J174" s="35">
        <v>0.12</v>
      </c>
      <c r="K174" s="137">
        <v>110</v>
      </c>
      <c r="L174" s="56">
        <f t="shared" si="472"/>
        <v>4636.5</v>
      </c>
      <c r="M174" s="56">
        <f t="shared" si="473"/>
        <v>34917.666666666672</v>
      </c>
      <c r="N174" s="56">
        <f t="shared" si="474"/>
        <v>6983.5333333333347</v>
      </c>
      <c r="O174" s="65">
        <v>780</v>
      </c>
      <c r="P174" s="56">
        <f>VLOOKUP($G174,'Wholesale Price List'!$B:$W,22,FALSE)</f>
        <v>10</v>
      </c>
      <c r="Q174" s="36">
        <f t="shared" si="475"/>
        <v>42691.200000000004</v>
      </c>
      <c r="R174" s="37">
        <f t="shared" si="476"/>
        <v>5563.8</v>
      </c>
      <c r="S174" s="18"/>
      <c r="T174" s="65">
        <f t="shared" si="468"/>
        <v>312.5</v>
      </c>
      <c r="U174" s="56">
        <f t="shared" si="477"/>
        <v>37.5</v>
      </c>
      <c r="V174" s="56">
        <f t="shared" si="478"/>
        <v>275</v>
      </c>
      <c r="W174" s="56">
        <f t="shared" si="479"/>
        <v>330</v>
      </c>
      <c r="X174" s="36">
        <f t="shared" si="480"/>
        <v>43021.200000000004</v>
      </c>
      <c r="Y174" s="37">
        <f t="shared" si="481"/>
        <v>5740.8</v>
      </c>
      <c r="Z174" s="18"/>
      <c r="AA174" s="65">
        <v>625</v>
      </c>
      <c r="AB174" s="56">
        <f t="shared" si="482"/>
        <v>75</v>
      </c>
      <c r="AC174" s="56">
        <f t="shared" si="483"/>
        <v>550</v>
      </c>
      <c r="AD174" s="56">
        <f t="shared" si="484"/>
        <v>660</v>
      </c>
      <c r="AE174" s="36">
        <f t="shared" si="485"/>
        <v>43351.200000000004</v>
      </c>
      <c r="AF174" s="37">
        <f t="shared" si="486"/>
        <v>5785.8</v>
      </c>
      <c r="AG174" s="18"/>
      <c r="AH174" s="65">
        <f t="shared" si="449"/>
        <v>1041.6666666666667</v>
      </c>
      <c r="AI174" s="56">
        <f t="shared" si="487"/>
        <v>125</v>
      </c>
      <c r="AJ174" s="56">
        <f t="shared" si="488"/>
        <v>916.66666666666674</v>
      </c>
      <c r="AK174" s="56">
        <f t="shared" si="489"/>
        <v>1100</v>
      </c>
      <c r="AL174" s="36">
        <f t="shared" si="490"/>
        <v>43791.200000000004</v>
      </c>
      <c r="AM174" s="37">
        <f t="shared" si="491"/>
        <v>5845.8</v>
      </c>
      <c r="AN174" s="18"/>
      <c r="AO174" s="65"/>
      <c r="AP174" s="56"/>
      <c r="AQ174" s="56"/>
      <c r="AR174" s="56"/>
      <c r="AS174" s="36"/>
      <c r="AT174" s="37"/>
      <c r="AU174" s="18"/>
      <c r="AV174" s="35">
        <v>0.08</v>
      </c>
      <c r="AW174" s="56">
        <f t="shared" si="492"/>
        <v>3164.3333333333339</v>
      </c>
      <c r="AX174" s="35">
        <f t="shared" si="493"/>
        <v>0.12</v>
      </c>
      <c r="AY174" s="56">
        <f t="shared" si="494"/>
        <v>4746.5</v>
      </c>
      <c r="AZ174" s="35">
        <v>0.1</v>
      </c>
      <c r="BA174" s="56">
        <f t="shared" si="495"/>
        <v>3955.4166666666674</v>
      </c>
      <c r="BB174" s="38">
        <f t="shared" si="496"/>
        <v>9.9999999999999978E-2</v>
      </c>
      <c r="BC174" s="57">
        <f t="shared" si="497"/>
        <v>3955.4166666666665</v>
      </c>
      <c r="BD174" s="56">
        <f t="shared" si="498"/>
        <v>31.25</v>
      </c>
      <c r="BE174" s="57">
        <f t="shared" si="499"/>
        <v>3986.6666666666665</v>
      </c>
      <c r="BF174" s="56">
        <f t="shared" si="500"/>
        <v>62.5</v>
      </c>
      <c r="BG174" s="57">
        <f t="shared" si="501"/>
        <v>4017.9166666666665</v>
      </c>
      <c r="BH174" s="56">
        <f t="shared" si="502"/>
        <v>104.16666666666669</v>
      </c>
      <c r="BI174" s="26">
        <f t="shared" si="503"/>
        <v>4059.583333333333</v>
      </c>
      <c r="BJ174" s="56"/>
      <c r="BK174" s="26"/>
      <c r="BL174" s="19"/>
    </row>
    <row r="175" spans="1:64" s="20" customFormat="1" ht="25" customHeight="1" thickBot="1">
      <c r="B175" s="20">
        <v>6</v>
      </c>
      <c r="C175" s="20" t="str">
        <f t="shared" si="469"/>
        <v>IONIQ 5 [MY26]</v>
      </c>
      <c r="D175" s="33" t="str">
        <f t="shared" si="470"/>
        <v>IONIQ 5 [MY26] 6</v>
      </c>
      <c r="E175" s="33" t="str">
        <f t="shared" si="471"/>
        <v>IONIQ 5 [MY26] 6 - N Line 84 kWh 325 PS AWD MY26</v>
      </c>
      <c r="F175" s="33" t="str">
        <f>_xlfn.XLOOKUP(G175,'Wholesale Price List'!B:B,'Wholesale Price List'!C:C)</f>
        <v>HYI500NLI5HE A4 1</v>
      </c>
      <c r="G175" s="33" t="s">
        <v>2987</v>
      </c>
      <c r="H175" s="34" t="str">
        <f>VLOOKUP($G175,'Wholesale Price List'!$B:$Z,4,FALSE)</f>
        <v>N Line 84 kWh 325 PS AWD MY26</v>
      </c>
      <c r="I175" s="56">
        <f>VLOOKUP($G175,'Wholesale Price List'!$B:$V,9,FALSE)</f>
        <v>42470.833333333343</v>
      </c>
      <c r="J175" s="35">
        <v>0.12</v>
      </c>
      <c r="K175" s="137">
        <v>110</v>
      </c>
      <c r="L175" s="56">
        <f t="shared" si="472"/>
        <v>4986.5000000000009</v>
      </c>
      <c r="M175" s="56">
        <f t="shared" si="473"/>
        <v>37484.333333333343</v>
      </c>
      <c r="N175" s="56">
        <f t="shared" si="474"/>
        <v>7496.8666666666686</v>
      </c>
      <c r="O175" s="65">
        <v>780</v>
      </c>
      <c r="P175" s="56">
        <f>VLOOKUP($G175,'Wholesale Price List'!$B:$W,22,FALSE)</f>
        <v>10</v>
      </c>
      <c r="Q175" s="36">
        <f t="shared" si="475"/>
        <v>45771.200000000012</v>
      </c>
      <c r="R175" s="37">
        <f t="shared" si="476"/>
        <v>5983.8000000000011</v>
      </c>
      <c r="S175" s="18"/>
      <c r="T175" s="65">
        <f t="shared" si="468"/>
        <v>312.5</v>
      </c>
      <c r="U175" s="56">
        <f t="shared" si="477"/>
        <v>37.5</v>
      </c>
      <c r="V175" s="56">
        <f t="shared" si="478"/>
        <v>275</v>
      </c>
      <c r="W175" s="56">
        <f t="shared" si="479"/>
        <v>330</v>
      </c>
      <c r="X175" s="36">
        <f t="shared" si="480"/>
        <v>46101.200000000012</v>
      </c>
      <c r="Y175" s="37">
        <f t="shared" si="481"/>
        <v>6160.8000000000011</v>
      </c>
      <c r="Z175" s="18"/>
      <c r="AA175" s="65">
        <v>625</v>
      </c>
      <c r="AB175" s="56">
        <f t="shared" si="482"/>
        <v>75</v>
      </c>
      <c r="AC175" s="56">
        <f t="shared" si="483"/>
        <v>550</v>
      </c>
      <c r="AD175" s="56">
        <f t="shared" si="484"/>
        <v>660</v>
      </c>
      <c r="AE175" s="36">
        <f t="shared" si="485"/>
        <v>46431.200000000012</v>
      </c>
      <c r="AF175" s="37">
        <f t="shared" si="486"/>
        <v>6205.8000000000011</v>
      </c>
      <c r="AG175" s="18"/>
      <c r="AH175" s="65">
        <f t="shared" si="449"/>
        <v>1041.6666666666667</v>
      </c>
      <c r="AI175" s="56">
        <f t="shared" si="487"/>
        <v>125</v>
      </c>
      <c r="AJ175" s="56">
        <f t="shared" si="488"/>
        <v>916.66666666666674</v>
      </c>
      <c r="AK175" s="56">
        <f t="shared" si="489"/>
        <v>1100</v>
      </c>
      <c r="AL175" s="36">
        <f t="shared" si="490"/>
        <v>46871.200000000012</v>
      </c>
      <c r="AM175" s="37">
        <f t="shared" si="491"/>
        <v>6265.8000000000011</v>
      </c>
      <c r="AN175" s="18"/>
      <c r="AO175" s="65"/>
      <c r="AP175" s="56"/>
      <c r="AQ175" s="56"/>
      <c r="AR175" s="56"/>
      <c r="AS175" s="36"/>
      <c r="AT175" s="37"/>
      <c r="AU175" s="18"/>
      <c r="AV175" s="35">
        <v>0.08</v>
      </c>
      <c r="AW175" s="56">
        <f t="shared" si="492"/>
        <v>3397.6666666666674</v>
      </c>
      <c r="AX175" s="35">
        <f t="shared" si="493"/>
        <v>0.12</v>
      </c>
      <c r="AY175" s="56">
        <f t="shared" si="494"/>
        <v>5096.5000000000009</v>
      </c>
      <c r="AZ175" s="35">
        <v>0.1</v>
      </c>
      <c r="BA175" s="56">
        <f t="shared" si="495"/>
        <v>4247.0833333333348</v>
      </c>
      <c r="BB175" s="38">
        <f t="shared" si="496"/>
        <v>9.9999999999999964E-2</v>
      </c>
      <c r="BC175" s="57">
        <f t="shared" si="497"/>
        <v>4247.083333333333</v>
      </c>
      <c r="BD175" s="56">
        <f t="shared" si="498"/>
        <v>31.25</v>
      </c>
      <c r="BE175" s="57">
        <f t="shared" si="499"/>
        <v>4278.333333333333</v>
      </c>
      <c r="BF175" s="56">
        <f t="shared" si="500"/>
        <v>62.5</v>
      </c>
      <c r="BG175" s="57">
        <f t="shared" si="501"/>
        <v>4309.583333333333</v>
      </c>
      <c r="BH175" s="56">
        <f t="shared" si="502"/>
        <v>104.16666666666669</v>
      </c>
      <c r="BI175" s="26">
        <f t="shared" si="503"/>
        <v>4351.25</v>
      </c>
      <c r="BJ175" s="56"/>
      <c r="BK175" s="26"/>
      <c r="BL175" s="19"/>
    </row>
    <row r="176" spans="1:64" s="20" customFormat="1" ht="25" customHeight="1" thickBot="1">
      <c r="B176" s="20">
        <v>7</v>
      </c>
      <c r="C176" s="20" t="str">
        <f t="shared" si="469"/>
        <v>IONIQ 5 [MY26]</v>
      </c>
      <c r="D176" s="33" t="str">
        <f t="shared" si="470"/>
        <v>IONIQ 5 [MY26] 7</v>
      </c>
      <c r="E176" s="33" t="str">
        <f t="shared" si="471"/>
        <v>IONIQ 5 [MY26] 7 - Ultimate 84 kWh 228 PS RWD MY26</v>
      </c>
      <c r="F176" s="33" t="str">
        <f>_xlfn.XLOOKUP(G176,'Wholesale Price List'!B:B,'Wholesale Price List'!C:C)</f>
        <v>HYI500ULT5HE A  1</v>
      </c>
      <c r="G176" s="33" t="s">
        <v>2990</v>
      </c>
      <c r="H176" s="34" t="str">
        <f>VLOOKUP($G176,'Wholesale Price List'!$B:$Z,4,FALSE)</f>
        <v>Ultimate 84 kWh 228 PS RWD MY26</v>
      </c>
      <c r="I176" s="56">
        <f>VLOOKUP($G176,'Wholesale Price List'!$B:$V,9,FALSE)</f>
        <v>41220.833333333343</v>
      </c>
      <c r="J176" s="35">
        <v>0.12</v>
      </c>
      <c r="K176" s="137">
        <v>110</v>
      </c>
      <c r="L176" s="56">
        <f t="shared" si="472"/>
        <v>4836.5000000000009</v>
      </c>
      <c r="M176" s="56">
        <f t="shared" si="473"/>
        <v>36384.333333333343</v>
      </c>
      <c r="N176" s="56">
        <f t="shared" si="474"/>
        <v>7276.8666666666686</v>
      </c>
      <c r="O176" s="65">
        <v>780</v>
      </c>
      <c r="P176" s="56">
        <f>VLOOKUP($G176,'Wholesale Price List'!$B:$W,22,FALSE)</f>
        <v>10</v>
      </c>
      <c r="Q176" s="36">
        <f t="shared" si="475"/>
        <v>44451.200000000012</v>
      </c>
      <c r="R176" s="37">
        <f t="shared" si="476"/>
        <v>5803.8000000000011</v>
      </c>
      <c r="S176" s="18"/>
      <c r="T176" s="65">
        <f t="shared" si="468"/>
        <v>312.5</v>
      </c>
      <c r="U176" s="56">
        <f t="shared" si="477"/>
        <v>37.5</v>
      </c>
      <c r="V176" s="56">
        <f t="shared" si="478"/>
        <v>275</v>
      </c>
      <c r="W176" s="56">
        <f t="shared" si="479"/>
        <v>330</v>
      </c>
      <c r="X176" s="36">
        <f t="shared" si="480"/>
        <v>44781.200000000012</v>
      </c>
      <c r="Y176" s="37">
        <f t="shared" si="481"/>
        <v>5980.8000000000011</v>
      </c>
      <c r="Z176" s="18"/>
      <c r="AA176" s="65">
        <v>625</v>
      </c>
      <c r="AB176" s="56">
        <f t="shared" si="482"/>
        <v>75</v>
      </c>
      <c r="AC176" s="56">
        <f t="shared" si="483"/>
        <v>550</v>
      </c>
      <c r="AD176" s="56">
        <f t="shared" si="484"/>
        <v>660</v>
      </c>
      <c r="AE176" s="36">
        <f t="shared" si="485"/>
        <v>45111.200000000012</v>
      </c>
      <c r="AF176" s="37">
        <f t="shared" si="486"/>
        <v>6025.8000000000011</v>
      </c>
      <c r="AG176" s="18"/>
      <c r="AH176" s="65">
        <f t="shared" si="449"/>
        <v>1041.6666666666667</v>
      </c>
      <c r="AI176" s="56">
        <f t="shared" si="487"/>
        <v>125</v>
      </c>
      <c r="AJ176" s="56">
        <f t="shared" si="488"/>
        <v>916.66666666666674</v>
      </c>
      <c r="AK176" s="56">
        <f t="shared" si="489"/>
        <v>1100</v>
      </c>
      <c r="AL176" s="36">
        <f t="shared" si="490"/>
        <v>45551.200000000012</v>
      </c>
      <c r="AM176" s="37">
        <f t="shared" si="491"/>
        <v>6085.8000000000011</v>
      </c>
      <c r="AN176" s="18"/>
      <c r="AO176" s="65"/>
      <c r="AP176" s="56"/>
      <c r="AQ176" s="56"/>
      <c r="AR176" s="56"/>
      <c r="AS176" s="36"/>
      <c r="AT176" s="37"/>
      <c r="AU176" s="18"/>
      <c r="AV176" s="35">
        <v>0.08</v>
      </c>
      <c r="AW176" s="56">
        <f t="shared" si="492"/>
        <v>3297.6666666666674</v>
      </c>
      <c r="AX176" s="35">
        <f t="shared" si="493"/>
        <v>0.12</v>
      </c>
      <c r="AY176" s="56">
        <f t="shared" si="494"/>
        <v>4946.5000000000009</v>
      </c>
      <c r="AZ176" s="35">
        <v>0.1</v>
      </c>
      <c r="BA176" s="56">
        <f t="shared" si="495"/>
        <v>4122.0833333333348</v>
      </c>
      <c r="BB176" s="38">
        <f t="shared" si="496"/>
        <v>9.9999999999999964E-2</v>
      </c>
      <c r="BC176" s="57">
        <f t="shared" si="497"/>
        <v>4122.083333333333</v>
      </c>
      <c r="BD176" s="56">
        <f t="shared" si="498"/>
        <v>31.25</v>
      </c>
      <c r="BE176" s="57">
        <f t="shared" si="499"/>
        <v>4153.333333333333</v>
      </c>
      <c r="BF176" s="56">
        <f t="shared" si="500"/>
        <v>62.5</v>
      </c>
      <c r="BG176" s="57">
        <f t="shared" si="501"/>
        <v>4184.583333333333</v>
      </c>
      <c r="BH176" s="56">
        <f t="shared" si="502"/>
        <v>104.16666666666669</v>
      </c>
      <c r="BI176" s="26">
        <f t="shared" si="503"/>
        <v>4226.25</v>
      </c>
      <c r="BJ176" s="56"/>
      <c r="BK176" s="26"/>
      <c r="BL176" s="19"/>
    </row>
    <row r="177" spans="1:64" s="20" customFormat="1" ht="25" customHeight="1" thickBot="1">
      <c r="B177" s="20">
        <v>8</v>
      </c>
      <c r="C177" s="20" t="str">
        <f t="shared" si="469"/>
        <v>IONIQ 5 [MY26]</v>
      </c>
      <c r="D177" s="33" t="str">
        <f t="shared" si="470"/>
        <v>IONIQ 5 [MY26] 8</v>
      </c>
      <c r="E177" s="33" t="str">
        <f t="shared" si="471"/>
        <v>IONIQ 5 [MY26] 8 - Ultimate 84 kWh 325 PS AWD MY26</v>
      </c>
      <c r="F177" s="33" t="str">
        <f>_xlfn.XLOOKUP(G177,'Wholesale Price List'!B:B,'Wholesale Price List'!C:C)</f>
        <v>HYI500ULT5HE A4 1</v>
      </c>
      <c r="G177" s="33" t="s">
        <v>2993</v>
      </c>
      <c r="H177" s="34" t="str">
        <f>VLOOKUP($G177,'Wholesale Price List'!$B:$Z,4,FALSE)</f>
        <v>Ultimate 84 kWh 325 PS AWD MY26</v>
      </c>
      <c r="I177" s="56">
        <f>VLOOKUP($G177,'Wholesale Price List'!$B:$V,9,FALSE)</f>
        <v>44137.500000000007</v>
      </c>
      <c r="J177" s="35">
        <v>0.12</v>
      </c>
      <c r="K177" s="137">
        <v>110</v>
      </c>
      <c r="L177" s="56">
        <f t="shared" si="472"/>
        <v>5186.5000000000009</v>
      </c>
      <c r="M177" s="56">
        <f t="shared" si="473"/>
        <v>38951.000000000007</v>
      </c>
      <c r="N177" s="56">
        <f t="shared" si="474"/>
        <v>7790.2000000000016</v>
      </c>
      <c r="O177" s="65">
        <v>780</v>
      </c>
      <c r="P177" s="56">
        <f>VLOOKUP($G177,'Wholesale Price List'!$B:$W,22,FALSE)</f>
        <v>10</v>
      </c>
      <c r="Q177" s="36">
        <f t="shared" si="475"/>
        <v>47531.200000000012</v>
      </c>
      <c r="R177" s="37">
        <f t="shared" si="476"/>
        <v>6223.8000000000011</v>
      </c>
      <c r="S177" s="18"/>
      <c r="T177" s="65">
        <f t="shared" si="468"/>
        <v>312.5</v>
      </c>
      <c r="U177" s="56">
        <f t="shared" si="477"/>
        <v>37.5</v>
      </c>
      <c r="V177" s="56">
        <f t="shared" si="478"/>
        <v>275</v>
      </c>
      <c r="W177" s="56">
        <f t="shared" si="479"/>
        <v>330</v>
      </c>
      <c r="X177" s="36">
        <f t="shared" si="480"/>
        <v>47861.200000000012</v>
      </c>
      <c r="Y177" s="37">
        <f t="shared" si="481"/>
        <v>6400.8000000000011</v>
      </c>
      <c r="Z177" s="18"/>
      <c r="AA177" s="65">
        <v>625</v>
      </c>
      <c r="AB177" s="56">
        <f t="shared" si="482"/>
        <v>75</v>
      </c>
      <c r="AC177" s="56">
        <f t="shared" si="483"/>
        <v>550</v>
      </c>
      <c r="AD177" s="56">
        <f t="shared" si="484"/>
        <v>660</v>
      </c>
      <c r="AE177" s="36">
        <f t="shared" si="485"/>
        <v>48191.200000000012</v>
      </c>
      <c r="AF177" s="37">
        <f t="shared" si="486"/>
        <v>6445.8000000000011</v>
      </c>
      <c r="AG177" s="18"/>
      <c r="AH177" s="65">
        <f t="shared" si="449"/>
        <v>1041.6666666666667</v>
      </c>
      <c r="AI177" s="56">
        <f t="shared" si="487"/>
        <v>125</v>
      </c>
      <c r="AJ177" s="56">
        <f t="shared" si="488"/>
        <v>916.66666666666674</v>
      </c>
      <c r="AK177" s="56">
        <f t="shared" si="489"/>
        <v>1100</v>
      </c>
      <c r="AL177" s="36">
        <f t="shared" si="490"/>
        <v>48631.200000000012</v>
      </c>
      <c r="AM177" s="37">
        <f t="shared" si="491"/>
        <v>6505.8000000000011</v>
      </c>
      <c r="AN177" s="18"/>
      <c r="AO177" s="65"/>
      <c r="AP177" s="56"/>
      <c r="AQ177" s="56"/>
      <c r="AR177" s="56"/>
      <c r="AS177" s="36"/>
      <c r="AT177" s="37"/>
      <c r="AU177" s="18"/>
      <c r="AV177" s="35">
        <v>0.08</v>
      </c>
      <c r="AW177" s="56">
        <f t="shared" si="492"/>
        <v>3531.0000000000005</v>
      </c>
      <c r="AX177" s="35">
        <f t="shared" si="493"/>
        <v>0.12</v>
      </c>
      <c r="AY177" s="56">
        <f t="shared" si="494"/>
        <v>5296.5000000000009</v>
      </c>
      <c r="AZ177" s="35">
        <v>0.1</v>
      </c>
      <c r="BA177" s="56">
        <f t="shared" si="495"/>
        <v>4413.7500000000009</v>
      </c>
      <c r="BB177" s="38">
        <f t="shared" si="496"/>
        <v>0.1</v>
      </c>
      <c r="BC177" s="57">
        <f t="shared" si="497"/>
        <v>4413.7500000000009</v>
      </c>
      <c r="BD177" s="56">
        <f t="shared" si="498"/>
        <v>31.25</v>
      </c>
      <c r="BE177" s="57">
        <f t="shared" si="499"/>
        <v>4445.0000000000009</v>
      </c>
      <c r="BF177" s="56">
        <f t="shared" si="500"/>
        <v>62.5</v>
      </c>
      <c r="BG177" s="57">
        <f t="shared" si="501"/>
        <v>4476.2500000000009</v>
      </c>
      <c r="BH177" s="56">
        <f t="shared" si="502"/>
        <v>104.16666666666669</v>
      </c>
      <c r="BI177" s="26">
        <f t="shared" si="503"/>
        <v>4517.9166666666679</v>
      </c>
      <c r="BJ177" s="56"/>
      <c r="BK177" s="26"/>
      <c r="BL177" s="19"/>
    </row>
    <row r="178" spans="1:64" s="20" customFormat="1" ht="25" customHeight="1" thickBot="1">
      <c r="B178" s="20">
        <v>9</v>
      </c>
      <c r="C178" s="20" t="str">
        <f t="shared" si="469"/>
        <v>IONIQ 5 [MY26]</v>
      </c>
      <c r="D178" s="33" t="str">
        <f t="shared" si="470"/>
        <v>IONIQ 5 [MY26] 9</v>
      </c>
      <c r="E178" s="33" t="str">
        <f t="shared" si="471"/>
        <v>IONIQ 5 [MY26] 9 - N Line S 84 kWh 228 PS RWD MY26</v>
      </c>
      <c r="F178" s="33" t="str">
        <f>_xlfn.XLOOKUP(G178,'Wholesale Price List'!B:B,'Wholesale Price List'!C:C)</f>
        <v>HYI500NLS5HE A  1</v>
      </c>
      <c r="G178" s="33" t="s">
        <v>2996</v>
      </c>
      <c r="H178" s="34" t="str">
        <f>VLOOKUP($G178,'Wholesale Price List'!$B:$Z,4,FALSE)</f>
        <v>N Line S 84 kWh 228 PS RWD MY26</v>
      </c>
      <c r="I178" s="56">
        <f>VLOOKUP($G178,'Wholesale Price List'!$B:$V,9,FALSE)</f>
        <v>43720.833333333343</v>
      </c>
      <c r="J178" s="35">
        <v>0.12</v>
      </c>
      <c r="K178" s="137">
        <v>110</v>
      </c>
      <c r="L178" s="56">
        <f t="shared" si="472"/>
        <v>5136.5000000000009</v>
      </c>
      <c r="M178" s="56">
        <f t="shared" si="473"/>
        <v>38584.333333333343</v>
      </c>
      <c r="N178" s="56">
        <f t="shared" si="474"/>
        <v>7716.8666666666686</v>
      </c>
      <c r="O178" s="65">
        <v>780</v>
      </c>
      <c r="P178" s="56">
        <f>VLOOKUP($G178,'Wholesale Price List'!$B:$W,22,FALSE)</f>
        <v>10</v>
      </c>
      <c r="Q178" s="36">
        <f t="shared" si="475"/>
        <v>47091.200000000012</v>
      </c>
      <c r="R178" s="37">
        <f t="shared" si="476"/>
        <v>6163.8000000000011</v>
      </c>
      <c r="S178" s="18"/>
      <c r="T178" s="65">
        <f t="shared" si="468"/>
        <v>312.5</v>
      </c>
      <c r="U178" s="56">
        <f t="shared" si="477"/>
        <v>37.5</v>
      </c>
      <c r="V178" s="56">
        <f t="shared" si="478"/>
        <v>275</v>
      </c>
      <c r="W178" s="56">
        <f t="shared" si="479"/>
        <v>330</v>
      </c>
      <c r="X178" s="36">
        <f t="shared" si="480"/>
        <v>47421.200000000012</v>
      </c>
      <c r="Y178" s="37">
        <f t="shared" si="481"/>
        <v>6340.8000000000011</v>
      </c>
      <c r="Z178" s="18"/>
      <c r="AA178" s="65">
        <v>625</v>
      </c>
      <c r="AB178" s="56">
        <f t="shared" si="482"/>
        <v>75</v>
      </c>
      <c r="AC178" s="56">
        <f t="shared" si="483"/>
        <v>550</v>
      </c>
      <c r="AD178" s="56">
        <f t="shared" si="484"/>
        <v>660</v>
      </c>
      <c r="AE178" s="36">
        <f t="shared" si="485"/>
        <v>47751.200000000012</v>
      </c>
      <c r="AF178" s="37">
        <f t="shared" si="486"/>
        <v>6385.8000000000011</v>
      </c>
      <c r="AG178" s="18"/>
      <c r="AH178" s="65">
        <f t="shared" si="449"/>
        <v>1041.6666666666667</v>
      </c>
      <c r="AI178" s="56">
        <f t="shared" si="487"/>
        <v>125</v>
      </c>
      <c r="AJ178" s="56">
        <f t="shared" si="488"/>
        <v>916.66666666666674</v>
      </c>
      <c r="AK178" s="56">
        <f t="shared" si="489"/>
        <v>1100</v>
      </c>
      <c r="AL178" s="36">
        <f t="shared" si="490"/>
        <v>48191.200000000012</v>
      </c>
      <c r="AM178" s="37">
        <f t="shared" si="491"/>
        <v>6445.8000000000011</v>
      </c>
      <c r="AN178" s="18"/>
      <c r="AO178" s="65"/>
      <c r="AP178" s="56"/>
      <c r="AQ178" s="56"/>
      <c r="AR178" s="56"/>
      <c r="AS178" s="36"/>
      <c r="AT178" s="37"/>
      <c r="AU178" s="18"/>
      <c r="AV178" s="35">
        <v>0.08</v>
      </c>
      <c r="AW178" s="56">
        <f t="shared" si="492"/>
        <v>3497.6666666666674</v>
      </c>
      <c r="AX178" s="35">
        <f t="shared" si="493"/>
        <v>0.12</v>
      </c>
      <c r="AY178" s="56">
        <f t="shared" si="494"/>
        <v>5246.5000000000009</v>
      </c>
      <c r="AZ178" s="35">
        <v>0.1</v>
      </c>
      <c r="BA178" s="56">
        <f t="shared" si="495"/>
        <v>4372.0833333333348</v>
      </c>
      <c r="BB178" s="38">
        <f t="shared" si="496"/>
        <v>9.9999999999999978E-2</v>
      </c>
      <c r="BC178" s="57">
        <f t="shared" si="497"/>
        <v>4372.083333333333</v>
      </c>
      <c r="BD178" s="56">
        <f t="shared" si="498"/>
        <v>31.25</v>
      </c>
      <c r="BE178" s="57">
        <f t="shared" si="499"/>
        <v>4403.333333333333</v>
      </c>
      <c r="BF178" s="56">
        <f t="shared" si="500"/>
        <v>62.5</v>
      </c>
      <c r="BG178" s="57">
        <f t="shared" si="501"/>
        <v>4434.583333333333</v>
      </c>
      <c r="BH178" s="56">
        <f t="shared" si="502"/>
        <v>104.16666666666669</v>
      </c>
      <c r="BI178" s="26">
        <f t="shared" si="503"/>
        <v>4476.25</v>
      </c>
      <c r="BJ178" s="56"/>
      <c r="BK178" s="26"/>
      <c r="BL178" s="19"/>
    </row>
    <row r="179" spans="1:64" s="20" customFormat="1" ht="25" customHeight="1" thickBot="1">
      <c r="B179" s="20">
        <v>10</v>
      </c>
      <c r="C179" s="20" t="str">
        <f t="shared" si="469"/>
        <v>IONIQ 5 [MY26]</v>
      </c>
      <c r="D179" s="33" t="str">
        <f t="shared" si="470"/>
        <v>IONIQ 5 [MY26] 10</v>
      </c>
      <c r="E179" s="33" t="str">
        <f t="shared" si="471"/>
        <v>IONIQ 5 [MY26] 10 - N Line S 84 kWh 325 PS AWD MY26</v>
      </c>
      <c r="F179" s="33" t="str">
        <f>_xlfn.XLOOKUP(G179,'Wholesale Price List'!B:B,'Wholesale Price List'!C:C)</f>
        <v>HYI500NLS5HE A4 1</v>
      </c>
      <c r="G179" s="33" t="s">
        <v>2999</v>
      </c>
      <c r="H179" s="34" t="str">
        <f>VLOOKUP($G179,'Wholesale Price List'!$B:$Z,4,FALSE)</f>
        <v>N Line S 84 kWh 325 PS AWD MY26</v>
      </c>
      <c r="I179" s="56">
        <f>VLOOKUP($G179,'Wholesale Price List'!$B:$V,9,FALSE)</f>
        <v>46637.500000000007</v>
      </c>
      <c r="J179" s="35">
        <v>0.12</v>
      </c>
      <c r="K179" s="137">
        <v>110</v>
      </c>
      <c r="L179" s="56">
        <f t="shared" si="472"/>
        <v>5486.5000000000009</v>
      </c>
      <c r="M179" s="56">
        <f t="shared" si="473"/>
        <v>41151.000000000007</v>
      </c>
      <c r="N179" s="56">
        <f t="shared" si="474"/>
        <v>8230.2000000000025</v>
      </c>
      <c r="O179" s="65">
        <v>780</v>
      </c>
      <c r="P179" s="56">
        <f>VLOOKUP($G179,'Wholesale Price List'!$B:$W,22,FALSE)</f>
        <v>10</v>
      </c>
      <c r="Q179" s="36">
        <f t="shared" si="475"/>
        <v>50171.200000000012</v>
      </c>
      <c r="R179" s="37">
        <f t="shared" si="476"/>
        <v>6583.8000000000011</v>
      </c>
      <c r="S179" s="18"/>
      <c r="T179" s="65">
        <f t="shared" si="468"/>
        <v>312.5</v>
      </c>
      <c r="U179" s="56">
        <f t="shared" si="477"/>
        <v>37.5</v>
      </c>
      <c r="V179" s="56">
        <f t="shared" si="478"/>
        <v>275</v>
      </c>
      <c r="W179" s="56">
        <f t="shared" si="479"/>
        <v>330</v>
      </c>
      <c r="X179" s="36">
        <f t="shared" si="480"/>
        <v>50501.200000000012</v>
      </c>
      <c r="Y179" s="37">
        <f t="shared" si="481"/>
        <v>6760.8000000000011</v>
      </c>
      <c r="Z179" s="18"/>
      <c r="AA179" s="65">
        <v>625</v>
      </c>
      <c r="AB179" s="56">
        <f t="shared" si="482"/>
        <v>75</v>
      </c>
      <c r="AC179" s="56">
        <f t="shared" si="483"/>
        <v>550</v>
      </c>
      <c r="AD179" s="56">
        <f t="shared" si="484"/>
        <v>660</v>
      </c>
      <c r="AE179" s="36">
        <f t="shared" si="485"/>
        <v>50831.200000000012</v>
      </c>
      <c r="AF179" s="37">
        <f t="shared" si="486"/>
        <v>6805.8000000000011</v>
      </c>
      <c r="AG179" s="18"/>
      <c r="AH179" s="65">
        <f t="shared" si="449"/>
        <v>1041.6666666666667</v>
      </c>
      <c r="AI179" s="56">
        <f t="shared" si="487"/>
        <v>125</v>
      </c>
      <c r="AJ179" s="56">
        <f t="shared" si="488"/>
        <v>916.66666666666674</v>
      </c>
      <c r="AK179" s="56">
        <f t="shared" si="489"/>
        <v>1100</v>
      </c>
      <c r="AL179" s="36">
        <f t="shared" si="490"/>
        <v>51271.200000000012</v>
      </c>
      <c r="AM179" s="37">
        <f t="shared" si="491"/>
        <v>6865.8000000000011</v>
      </c>
      <c r="AN179" s="18"/>
      <c r="AO179" s="65"/>
      <c r="AP179" s="56"/>
      <c r="AQ179" s="56"/>
      <c r="AR179" s="56"/>
      <c r="AS179" s="36"/>
      <c r="AT179" s="37"/>
      <c r="AU179" s="18"/>
      <c r="AV179" s="35">
        <v>0.08</v>
      </c>
      <c r="AW179" s="56">
        <f t="shared" si="492"/>
        <v>3731.0000000000005</v>
      </c>
      <c r="AX179" s="35">
        <f t="shared" si="493"/>
        <v>0.12</v>
      </c>
      <c r="AY179" s="56">
        <f t="shared" si="494"/>
        <v>5596.5000000000009</v>
      </c>
      <c r="AZ179" s="35">
        <v>0.1</v>
      </c>
      <c r="BA179" s="56">
        <f t="shared" si="495"/>
        <v>4663.7500000000009</v>
      </c>
      <c r="BB179" s="38">
        <f t="shared" si="496"/>
        <v>0.1</v>
      </c>
      <c r="BC179" s="57">
        <f t="shared" si="497"/>
        <v>4663.7500000000009</v>
      </c>
      <c r="BD179" s="56">
        <f t="shared" si="498"/>
        <v>31.25</v>
      </c>
      <c r="BE179" s="57">
        <f t="shared" si="499"/>
        <v>4695.0000000000009</v>
      </c>
      <c r="BF179" s="56">
        <f t="shared" si="500"/>
        <v>62.5</v>
      </c>
      <c r="BG179" s="57">
        <f t="shared" si="501"/>
        <v>4726.2500000000009</v>
      </c>
      <c r="BH179" s="56">
        <f t="shared" si="502"/>
        <v>104.16666666666669</v>
      </c>
      <c r="BI179" s="26">
        <f t="shared" si="503"/>
        <v>4767.9166666666679</v>
      </c>
      <c r="BJ179" s="56"/>
      <c r="BK179" s="26"/>
      <c r="BL179" s="19"/>
    </row>
    <row r="180" spans="1:64" s="20" customFormat="1" ht="25" customHeight="1" thickBot="1">
      <c r="B180" s="20">
        <v>11</v>
      </c>
      <c r="C180" s="20" t="str">
        <f t="shared" si="469"/>
        <v>IONIQ 5 [MY26]</v>
      </c>
      <c r="D180" s="33" t="str">
        <f t="shared" si="470"/>
        <v>IONIQ 5 [MY26] 11</v>
      </c>
      <c r="E180" s="33" t="str">
        <f t="shared" si="471"/>
        <v>IONIQ 5 [MY26] 11 - Ultimate 84 kWh 228 PS RWD  + TECH PACK MY26</v>
      </c>
      <c r="F180" s="33" t="str">
        <f>_xlfn.XLOOKUP(G180,'Wholesale Price List'!B:B,'Wholesale Price List'!C:C)</f>
        <v>HYI500UTH5HE A 1</v>
      </c>
      <c r="G180" s="33" t="s">
        <v>3002</v>
      </c>
      <c r="H180" s="34" t="str">
        <f>VLOOKUP($G180,'Wholesale Price List'!$B:$Z,4,FALSE)</f>
        <v>Ultimate 84 kWh 228 PS RWD  + TECH PACK MY26</v>
      </c>
      <c r="I180" s="56">
        <f>VLOOKUP($G180,'Wholesale Price List'!$B:$V,9,FALSE)</f>
        <v>42470.833333333343</v>
      </c>
      <c r="J180" s="35">
        <v>0.12</v>
      </c>
      <c r="K180" s="137">
        <v>110</v>
      </c>
      <c r="L180" s="56">
        <f t="shared" si="472"/>
        <v>4986.5000000000009</v>
      </c>
      <c r="M180" s="56">
        <f t="shared" si="473"/>
        <v>37484.333333333343</v>
      </c>
      <c r="N180" s="56">
        <f t="shared" si="474"/>
        <v>7496.8666666666686</v>
      </c>
      <c r="O180" s="65">
        <v>780</v>
      </c>
      <c r="P180" s="56">
        <f>VLOOKUP($G180,'Wholesale Price List'!$B:$W,22,FALSE)</f>
        <v>10</v>
      </c>
      <c r="Q180" s="36">
        <f t="shared" si="475"/>
        <v>45771.200000000012</v>
      </c>
      <c r="R180" s="37">
        <f t="shared" si="476"/>
        <v>5983.8000000000011</v>
      </c>
      <c r="S180" s="18"/>
      <c r="T180" s="65">
        <f t="shared" si="468"/>
        <v>312.5</v>
      </c>
      <c r="U180" s="56">
        <f t="shared" si="477"/>
        <v>37.5</v>
      </c>
      <c r="V180" s="56">
        <f t="shared" si="478"/>
        <v>275</v>
      </c>
      <c r="W180" s="56">
        <f t="shared" si="479"/>
        <v>330</v>
      </c>
      <c r="X180" s="36">
        <f t="shared" si="480"/>
        <v>46101.200000000012</v>
      </c>
      <c r="Y180" s="37">
        <f t="shared" si="481"/>
        <v>6160.8000000000011</v>
      </c>
      <c r="Z180" s="18"/>
      <c r="AA180" s="65">
        <v>625</v>
      </c>
      <c r="AB180" s="56">
        <f t="shared" si="482"/>
        <v>75</v>
      </c>
      <c r="AC180" s="56">
        <f t="shared" si="483"/>
        <v>550</v>
      </c>
      <c r="AD180" s="56">
        <f t="shared" si="484"/>
        <v>660</v>
      </c>
      <c r="AE180" s="36">
        <f t="shared" si="485"/>
        <v>46431.200000000012</v>
      </c>
      <c r="AF180" s="37">
        <f t="shared" si="486"/>
        <v>6205.8000000000011</v>
      </c>
      <c r="AG180" s="18"/>
      <c r="AH180" s="65">
        <f t="shared" si="449"/>
        <v>1041.6666666666667</v>
      </c>
      <c r="AI180" s="56">
        <f t="shared" si="487"/>
        <v>125</v>
      </c>
      <c r="AJ180" s="56">
        <f t="shared" si="488"/>
        <v>916.66666666666674</v>
      </c>
      <c r="AK180" s="56">
        <f t="shared" si="489"/>
        <v>1100</v>
      </c>
      <c r="AL180" s="36">
        <f t="shared" si="490"/>
        <v>46871.200000000012</v>
      </c>
      <c r="AM180" s="37">
        <f t="shared" si="491"/>
        <v>6265.8000000000011</v>
      </c>
      <c r="AN180" s="18"/>
      <c r="AO180" s="65"/>
      <c r="AP180" s="56"/>
      <c r="AQ180" s="56"/>
      <c r="AR180" s="56"/>
      <c r="AS180" s="36"/>
      <c r="AT180" s="37"/>
      <c r="AU180" s="18"/>
      <c r="AV180" s="35">
        <v>0.08</v>
      </c>
      <c r="AW180" s="56">
        <f t="shared" si="492"/>
        <v>3397.6666666666674</v>
      </c>
      <c r="AX180" s="35">
        <f t="shared" si="493"/>
        <v>0.12</v>
      </c>
      <c r="AY180" s="56">
        <f t="shared" si="494"/>
        <v>5096.5000000000009</v>
      </c>
      <c r="AZ180" s="35">
        <v>0.1</v>
      </c>
      <c r="BA180" s="56">
        <f t="shared" si="495"/>
        <v>4247.0833333333348</v>
      </c>
      <c r="BB180" s="38">
        <f t="shared" si="496"/>
        <v>9.9999999999999964E-2</v>
      </c>
      <c r="BC180" s="57">
        <f t="shared" si="497"/>
        <v>4247.083333333333</v>
      </c>
      <c r="BD180" s="56">
        <f t="shared" si="498"/>
        <v>31.25</v>
      </c>
      <c r="BE180" s="57">
        <f t="shared" si="499"/>
        <v>4278.333333333333</v>
      </c>
      <c r="BF180" s="56">
        <f t="shared" si="500"/>
        <v>62.5</v>
      </c>
      <c r="BG180" s="57">
        <f t="shared" si="501"/>
        <v>4309.583333333333</v>
      </c>
      <c r="BH180" s="56">
        <f t="shared" si="502"/>
        <v>104.16666666666669</v>
      </c>
      <c r="BI180" s="26">
        <f t="shared" si="503"/>
        <v>4351.25</v>
      </c>
      <c r="BJ180" s="56"/>
      <c r="BK180" s="26"/>
      <c r="BL180" s="19"/>
    </row>
    <row r="181" spans="1:64" s="20" customFormat="1" ht="25" customHeight="1" thickBot="1">
      <c r="B181" s="20">
        <v>12</v>
      </c>
      <c r="C181" s="20" t="str">
        <f t="shared" si="469"/>
        <v>IONIQ 5 [MY26]</v>
      </c>
      <c r="D181" s="33" t="str">
        <f t="shared" si="470"/>
        <v>IONIQ 5 [MY26] 12</v>
      </c>
      <c r="E181" s="33" t="str">
        <f t="shared" si="471"/>
        <v>IONIQ 5 [MY26] 12 - Ultimate 84 kWh 325 PS AWD  + TECH PACK  MY26</v>
      </c>
      <c r="F181" s="33" t="str">
        <f>_xlfn.XLOOKUP(G181,'Wholesale Price List'!B:B,'Wholesale Price List'!C:C)</f>
        <v>HYI500UTH5HE A4 1</v>
      </c>
      <c r="G181" s="33" t="s">
        <v>3004</v>
      </c>
      <c r="H181" s="34" t="str">
        <f>VLOOKUP($G181,'Wholesale Price List'!$B:$Z,4,FALSE)</f>
        <v>Ultimate 84 kWh 325 PS AWD  + TECH PACK  MY26</v>
      </c>
      <c r="I181" s="56">
        <f>VLOOKUP($G181,'Wholesale Price List'!$B:$V,9,FALSE)</f>
        <v>45387.500000000007</v>
      </c>
      <c r="J181" s="35">
        <v>0.12</v>
      </c>
      <c r="K181" s="137">
        <v>110</v>
      </c>
      <c r="L181" s="56">
        <f t="shared" si="472"/>
        <v>5336.5000000000009</v>
      </c>
      <c r="M181" s="56">
        <f t="shared" si="473"/>
        <v>40051.000000000007</v>
      </c>
      <c r="N181" s="56">
        <f t="shared" si="474"/>
        <v>8010.2000000000016</v>
      </c>
      <c r="O181" s="65">
        <v>780</v>
      </c>
      <c r="P181" s="56">
        <f>VLOOKUP($G181,'Wholesale Price List'!$B:$W,22,FALSE)</f>
        <v>10</v>
      </c>
      <c r="Q181" s="36">
        <f t="shared" si="475"/>
        <v>48851.200000000012</v>
      </c>
      <c r="R181" s="37">
        <f t="shared" si="476"/>
        <v>6403.8000000000011</v>
      </c>
      <c r="S181" s="18"/>
      <c r="T181" s="65">
        <f t="shared" si="468"/>
        <v>312.5</v>
      </c>
      <c r="U181" s="56">
        <f t="shared" si="477"/>
        <v>37.5</v>
      </c>
      <c r="V181" s="56">
        <f t="shared" si="478"/>
        <v>275</v>
      </c>
      <c r="W181" s="56">
        <f t="shared" si="479"/>
        <v>330</v>
      </c>
      <c r="X181" s="36">
        <f t="shared" si="480"/>
        <v>49181.200000000012</v>
      </c>
      <c r="Y181" s="37">
        <f t="shared" si="481"/>
        <v>6580.8000000000011</v>
      </c>
      <c r="Z181" s="18"/>
      <c r="AA181" s="65">
        <v>625</v>
      </c>
      <c r="AB181" s="56">
        <f t="shared" si="482"/>
        <v>75</v>
      </c>
      <c r="AC181" s="56">
        <f t="shared" si="483"/>
        <v>550</v>
      </c>
      <c r="AD181" s="56">
        <f t="shared" si="484"/>
        <v>660</v>
      </c>
      <c r="AE181" s="36">
        <f t="shared" si="485"/>
        <v>49511.200000000012</v>
      </c>
      <c r="AF181" s="37">
        <f t="shared" si="486"/>
        <v>6625.8000000000011</v>
      </c>
      <c r="AG181" s="18"/>
      <c r="AH181" s="65">
        <f t="shared" si="449"/>
        <v>1041.6666666666667</v>
      </c>
      <c r="AI181" s="56">
        <f t="shared" si="487"/>
        <v>125</v>
      </c>
      <c r="AJ181" s="56">
        <f t="shared" si="488"/>
        <v>916.66666666666674</v>
      </c>
      <c r="AK181" s="56">
        <f t="shared" si="489"/>
        <v>1100</v>
      </c>
      <c r="AL181" s="36">
        <f t="shared" si="490"/>
        <v>49951.200000000012</v>
      </c>
      <c r="AM181" s="37">
        <f t="shared" si="491"/>
        <v>6685.8000000000011</v>
      </c>
      <c r="AN181" s="18"/>
      <c r="AO181" s="65"/>
      <c r="AP181" s="56"/>
      <c r="AQ181" s="56"/>
      <c r="AR181" s="56"/>
      <c r="AS181" s="36"/>
      <c r="AT181" s="37"/>
      <c r="AU181" s="18"/>
      <c r="AV181" s="35">
        <v>0.08</v>
      </c>
      <c r="AW181" s="56">
        <f t="shared" si="492"/>
        <v>3631.0000000000005</v>
      </c>
      <c r="AX181" s="35">
        <f t="shared" si="493"/>
        <v>0.12</v>
      </c>
      <c r="AY181" s="56">
        <f t="shared" si="494"/>
        <v>5446.5000000000009</v>
      </c>
      <c r="AZ181" s="35">
        <v>0.1</v>
      </c>
      <c r="BA181" s="56">
        <f t="shared" si="495"/>
        <v>4538.7500000000009</v>
      </c>
      <c r="BB181" s="38">
        <f t="shared" si="496"/>
        <v>0.1</v>
      </c>
      <c r="BC181" s="57">
        <f t="shared" si="497"/>
        <v>4538.7500000000009</v>
      </c>
      <c r="BD181" s="56">
        <f t="shared" si="498"/>
        <v>31.25</v>
      </c>
      <c r="BE181" s="57">
        <f t="shared" si="499"/>
        <v>4570.0000000000009</v>
      </c>
      <c r="BF181" s="56">
        <f t="shared" si="500"/>
        <v>62.5</v>
      </c>
      <c r="BG181" s="57">
        <f t="shared" si="501"/>
        <v>4601.2500000000009</v>
      </c>
      <c r="BH181" s="56">
        <f t="shared" si="502"/>
        <v>104.16666666666669</v>
      </c>
      <c r="BI181" s="26">
        <f t="shared" si="503"/>
        <v>4642.9166666666679</v>
      </c>
      <c r="BJ181" s="56"/>
      <c r="BK181" s="26"/>
      <c r="BL181" s="19"/>
    </row>
    <row r="182" spans="1:64" s="20" customFormat="1" ht="25" customHeight="1" thickBot="1">
      <c r="B182" s="20">
        <v>13</v>
      </c>
      <c r="C182" s="20" t="str">
        <f t="shared" si="469"/>
        <v>IONIQ 5 [MY26]</v>
      </c>
      <c r="D182" s="33" t="str">
        <f t="shared" si="470"/>
        <v>IONIQ 5 [MY26] 13</v>
      </c>
      <c r="E182" s="33" t="str">
        <f t="shared" si="471"/>
        <v>IONIQ 5 [MY26] 13 - Ultimate 84 kWh 228 PS RWD + ZEN PACK MY26</v>
      </c>
      <c r="F182" s="33" t="str">
        <f>_xlfn.XLOOKUP(G182,'Wholesale Price List'!B:B,'Wholesale Price List'!C:C)</f>
        <v>HYI500UTZ5HE A 1</v>
      </c>
      <c r="G182" s="33" t="s">
        <v>3006</v>
      </c>
      <c r="H182" s="34" t="str">
        <f>VLOOKUP($G182,'Wholesale Price List'!$B:$Z,4,FALSE)</f>
        <v>Ultimate 84 kWh 228 PS RWD + ZEN PACK MY26</v>
      </c>
      <c r="I182" s="56">
        <f>VLOOKUP($G182,'Wholesale Price List'!$B:$V,9,FALSE)</f>
        <v>43304.166666666672</v>
      </c>
      <c r="J182" s="35">
        <v>0.12</v>
      </c>
      <c r="K182" s="137">
        <v>110</v>
      </c>
      <c r="L182" s="56">
        <f t="shared" si="472"/>
        <v>5086.5</v>
      </c>
      <c r="M182" s="56">
        <f t="shared" si="473"/>
        <v>38217.666666666672</v>
      </c>
      <c r="N182" s="56">
        <f t="shared" si="474"/>
        <v>7643.5333333333347</v>
      </c>
      <c r="O182" s="65">
        <v>780</v>
      </c>
      <c r="P182" s="56">
        <f>VLOOKUP($G182,'Wholesale Price List'!$B:$W,22,FALSE)</f>
        <v>10</v>
      </c>
      <c r="Q182" s="36">
        <f t="shared" si="475"/>
        <v>46651.200000000004</v>
      </c>
      <c r="R182" s="37">
        <f t="shared" si="476"/>
        <v>6103.8</v>
      </c>
      <c r="S182" s="18"/>
      <c r="T182" s="65">
        <f t="shared" si="468"/>
        <v>312.5</v>
      </c>
      <c r="U182" s="56">
        <f t="shared" si="477"/>
        <v>37.5</v>
      </c>
      <c r="V182" s="56">
        <f t="shared" si="478"/>
        <v>275</v>
      </c>
      <c r="W182" s="56">
        <f t="shared" si="479"/>
        <v>330</v>
      </c>
      <c r="X182" s="36">
        <f t="shared" si="480"/>
        <v>46981.200000000004</v>
      </c>
      <c r="Y182" s="37">
        <f t="shared" si="481"/>
        <v>6280.8</v>
      </c>
      <c r="Z182" s="18"/>
      <c r="AA182" s="65">
        <v>625</v>
      </c>
      <c r="AB182" s="56">
        <f t="shared" si="482"/>
        <v>75</v>
      </c>
      <c r="AC182" s="56">
        <f t="shared" si="483"/>
        <v>550</v>
      </c>
      <c r="AD182" s="56">
        <f t="shared" si="484"/>
        <v>660</v>
      </c>
      <c r="AE182" s="36">
        <f t="shared" si="485"/>
        <v>47311.200000000004</v>
      </c>
      <c r="AF182" s="37">
        <f t="shared" si="486"/>
        <v>6325.8</v>
      </c>
      <c r="AG182" s="18"/>
      <c r="AH182" s="65">
        <f t="shared" si="449"/>
        <v>1041.6666666666667</v>
      </c>
      <c r="AI182" s="56">
        <f t="shared" si="487"/>
        <v>125</v>
      </c>
      <c r="AJ182" s="56">
        <f t="shared" si="488"/>
        <v>916.66666666666674</v>
      </c>
      <c r="AK182" s="56">
        <f t="shared" si="489"/>
        <v>1100</v>
      </c>
      <c r="AL182" s="36">
        <f t="shared" si="490"/>
        <v>47751.200000000004</v>
      </c>
      <c r="AM182" s="37">
        <f t="shared" si="491"/>
        <v>6385.8</v>
      </c>
      <c r="AN182" s="18"/>
      <c r="AO182" s="65"/>
      <c r="AP182" s="56"/>
      <c r="AQ182" s="56"/>
      <c r="AR182" s="56"/>
      <c r="AS182" s="36"/>
      <c r="AT182" s="37"/>
      <c r="AU182" s="18"/>
      <c r="AV182" s="35">
        <v>0.08</v>
      </c>
      <c r="AW182" s="56">
        <f t="shared" si="492"/>
        <v>3464.3333333333339</v>
      </c>
      <c r="AX182" s="35">
        <f t="shared" si="493"/>
        <v>0.12</v>
      </c>
      <c r="AY182" s="56">
        <f t="shared" si="494"/>
        <v>5196.5</v>
      </c>
      <c r="AZ182" s="35">
        <v>0.1</v>
      </c>
      <c r="BA182" s="56">
        <f t="shared" si="495"/>
        <v>4330.416666666667</v>
      </c>
      <c r="BB182" s="38">
        <f t="shared" si="496"/>
        <v>9.9999999999999992E-2</v>
      </c>
      <c r="BC182" s="57">
        <f t="shared" si="497"/>
        <v>4330.416666666667</v>
      </c>
      <c r="BD182" s="56">
        <f t="shared" si="498"/>
        <v>31.25</v>
      </c>
      <c r="BE182" s="57">
        <f t="shared" si="499"/>
        <v>4361.666666666667</v>
      </c>
      <c r="BF182" s="56">
        <f t="shared" si="500"/>
        <v>62.5</v>
      </c>
      <c r="BG182" s="57">
        <f t="shared" si="501"/>
        <v>4392.916666666667</v>
      </c>
      <c r="BH182" s="56">
        <f t="shared" si="502"/>
        <v>104.16666666666669</v>
      </c>
      <c r="BI182" s="26">
        <f t="shared" si="503"/>
        <v>4434.5833333333339</v>
      </c>
      <c r="BJ182" s="56"/>
      <c r="BK182" s="26"/>
      <c r="BL182" s="19"/>
    </row>
    <row r="183" spans="1:64" s="20" customFormat="1" ht="25" customHeight="1" thickBot="1">
      <c r="B183" s="20">
        <v>14</v>
      </c>
      <c r="C183" s="20" t="str">
        <f t="shared" si="469"/>
        <v>IONIQ 5 [MY26]</v>
      </c>
      <c r="D183" s="33" t="str">
        <f t="shared" si="470"/>
        <v>IONIQ 5 [MY26] 14</v>
      </c>
      <c r="E183" s="33" t="str">
        <f t="shared" si="471"/>
        <v>IONIQ 5 [MY26] 14 - Ultimate 84 kWh 325 PS AWD + ZEN PACK  MY26</v>
      </c>
      <c r="F183" s="33" t="str">
        <f>_xlfn.XLOOKUP(G183,'Wholesale Price List'!B:B,'Wholesale Price List'!C:C)</f>
        <v>HYI500UTZ5HE A4 1</v>
      </c>
      <c r="G183" s="33" t="s">
        <v>3008</v>
      </c>
      <c r="H183" s="34" t="str">
        <f>VLOOKUP($G183,'Wholesale Price List'!$B:$Z,4,FALSE)</f>
        <v>Ultimate 84 kWh 325 PS AWD + ZEN PACK  MY26</v>
      </c>
      <c r="I183" s="56">
        <f>VLOOKUP($G183,'Wholesale Price List'!$B:$V,9,FALSE)</f>
        <v>46220.833333333343</v>
      </c>
      <c r="J183" s="35">
        <v>0.12</v>
      </c>
      <c r="K183" s="137">
        <v>110</v>
      </c>
      <c r="L183" s="56">
        <f t="shared" si="472"/>
        <v>5436.5000000000009</v>
      </c>
      <c r="M183" s="56">
        <f t="shared" si="473"/>
        <v>40784.333333333343</v>
      </c>
      <c r="N183" s="56">
        <f t="shared" si="474"/>
        <v>8156.8666666666686</v>
      </c>
      <c r="O183" s="65">
        <v>780</v>
      </c>
      <c r="P183" s="56">
        <f>VLOOKUP($G183,'Wholesale Price List'!$B:$W,22,FALSE)</f>
        <v>10</v>
      </c>
      <c r="Q183" s="36">
        <f t="shared" si="475"/>
        <v>49731.200000000012</v>
      </c>
      <c r="R183" s="37">
        <f t="shared" si="476"/>
        <v>6523.8000000000011</v>
      </c>
      <c r="S183" s="18"/>
      <c r="T183" s="65">
        <f t="shared" si="468"/>
        <v>312.5</v>
      </c>
      <c r="U183" s="56">
        <f t="shared" si="477"/>
        <v>37.5</v>
      </c>
      <c r="V183" s="56">
        <f t="shared" si="478"/>
        <v>275</v>
      </c>
      <c r="W183" s="56">
        <f t="shared" si="479"/>
        <v>330</v>
      </c>
      <c r="X183" s="36">
        <f t="shared" si="480"/>
        <v>50061.200000000012</v>
      </c>
      <c r="Y183" s="37">
        <f t="shared" si="481"/>
        <v>6700.8000000000011</v>
      </c>
      <c r="Z183" s="18"/>
      <c r="AA183" s="65">
        <v>625</v>
      </c>
      <c r="AB183" s="56">
        <f t="shared" si="482"/>
        <v>75</v>
      </c>
      <c r="AC183" s="56">
        <f t="shared" si="483"/>
        <v>550</v>
      </c>
      <c r="AD183" s="56">
        <f t="shared" si="484"/>
        <v>660</v>
      </c>
      <c r="AE183" s="36">
        <f t="shared" si="485"/>
        <v>50391.200000000012</v>
      </c>
      <c r="AF183" s="37">
        <f t="shared" si="486"/>
        <v>6745.8000000000011</v>
      </c>
      <c r="AG183" s="18"/>
      <c r="AH183" s="65">
        <f t="shared" si="449"/>
        <v>1041.6666666666667</v>
      </c>
      <c r="AI183" s="56">
        <f t="shared" si="487"/>
        <v>125</v>
      </c>
      <c r="AJ183" s="56">
        <f t="shared" si="488"/>
        <v>916.66666666666674</v>
      </c>
      <c r="AK183" s="56">
        <f t="shared" si="489"/>
        <v>1100</v>
      </c>
      <c r="AL183" s="36">
        <f t="shared" si="490"/>
        <v>50831.200000000012</v>
      </c>
      <c r="AM183" s="37">
        <f t="shared" si="491"/>
        <v>6805.8000000000011</v>
      </c>
      <c r="AN183" s="18"/>
      <c r="AO183" s="65"/>
      <c r="AP183" s="56"/>
      <c r="AQ183" s="56"/>
      <c r="AR183" s="56"/>
      <c r="AS183" s="36"/>
      <c r="AT183" s="37"/>
      <c r="AU183" s="18"/>
      <c r="AV183" s="35">
        <v>0.08</v>
      </c>
      <c r="AW183" s="56">
        <f t="shared" si="492"/>
        <v>3697.6666666666674</v>
      </c>
      <c r="AX183" s="35">
        <f t="shared" si="493"/>
        <v>0.12</v>
      </c>
      <c r="AY183" s="56">
        <f t="shared" si="494"/>
        <v>5546.5000000000009</v>
      </c>
      <c r="AZ183" s="35">
        <v>0.1</v>
      </c>
      <c r="BA183" s="56">
        <f t="shared" si="495"/>
        <v>4622.0833333333348</v>
      </c>
      <c r="BB183" s="38">
        <f t="shared" si="496"/>
        <v>9.9999999999999978E-2</v>
      </c>
      <c r="BC183" s="57">
        <f t="shared" si="497"/>
        <v>4622.083333333333</v>
      </c>
      <c r="BD183" s="56">
        <f t="shared" si="498"/>
        <v>31.25</v>
      </c>
      <c r="BE183" s="57">
        <f t="shared" si="499"/>
        <v>4653.333333333333</v>
      </c>
      <c r="BF183" s="56">
        <f t="shared" si="500"/>
        <v>62.5</v>
      </c>
      <c r="BG183" s="57">
        <f t="shared" si="501"/>
        <v>4684.583333333333</v>
      </c>
      <c r="BH183" s="56">
        <f t="shared" si="502"/>
        <v>104.16666666666669</v>
      </c>
      <c r="BI183" s="26">
        <f t="shared" si="503"/>
        <v>4726.25</v>
      </c>
      <c r="BJ183" s="56"/>
      <c r="BK183" s="26"/>
      <c r="BL183" s="19"/>
    </row>
    <row r="184" spans="1:64" s="20" customFormat="1" ht="25" customHeight="1" thickBot="1">
      <c r="B184" s="20">
        <v>15</v>
      </c>
      <c r="C184" s="20" t="str">
        <f t="shared" si="469"/>
        <v>IONIQ 5 [MY26]</v>
      </c>
      <c r="D184" s="33" t="str">
        <f t="shared" si="470"/>
        <v>IONIQ 5 [MY26] 15</v>
      </c>
      <c r="E184" s="33" t="str">
        <f t="shared" si="471"/>
        <v>IONIQ 5 [MY26] 15 - N Line S 84 kWh 228 PS RWD + DM  MY26</v>
      </c>
      <c r="F184" s="33" t="str">
        <f>_xlfn.XLOOKUP(G184,'Wholesale Price List'!B:B,'Wholesale Price List'!C:C)</f>
        <v>HYI500NLS5HE A 1</v>
      </c>
      <c r="G184" s="33" t="s">
        <v>3010</v>
      </c>
      <c r="H184" s="34" t="str">
        <f>VLOOKUP($G184,'Wholesale Price List'!$B:$Z,4,FALSE)</f>
        <v>N Line S 84 kWh 228 PS RWD + DM  MY26</v>
      </c>
      <c r="I184" s="56">
        <f>VLOOKUP($G184,'Wholesale Price List'!$B:$V,9,FALSE)</f>
        <v>44762.500000000007</v>
      </c>
      <c r="J184" s="35">
        <v>0.12</v>
      </c>
      <c r="K184" s="137">
        <v>110</v>
      </c>
      <c r="L184" s="56">
        <f t="shared" si="472"/>
        <v>5261.5000000000009</v>
      </c>
      <c r="M184" s="56">
        <f t="shared" si="473"/>
        <v>39501.000000000007</v>
      </c>
      <c r="N184" s="56">
        <f t="shared" si="474"/>
        <v>7900.2000000000016</v>
      </c>
      <c r="O184" s="65">
        <v>780</v>
      </c>
      <c r="P184" s="56">
        <f>VLOOKUP($G184,'Wholesale Price List'!$B:$W,22,FALSE)</f>
        <v>10</v>
      </c>
      <c r="Q184" s="36">
        <f t="shared" si="475"/>
        <v>48191.200000000012</v>
      </c>
      <c r="R184" s="37">
        <f t="shared" si="476"/>
        <v>6313.8000000000011</v>
      </c>
      <c r="S184" s="18"/>
      <c r="T184" s="65">
        <f t="shared" si="468"/>
        <v>312.5</v>
      </c>
      <c r="U184" s="56">
        <f t="shared" si="477"/>
        <v>37.5</v>
      </c>
      <c r="V184" s="56">
        <f t="shared" si="478"/>
        <v>275</v>
      </c>
      <c r="W184" s="56">
        <f t="shared" si="479"/>
        <v>330</v>
      </c>
      <c r="X184" s="36">
        <f t="shared" si="480"/>
        <v>48521.200000000012</v>
      </c>
      <c r="Y184" s="37">
        <f t="shared" si="481"/>
        <v>6490.8000000000011</v>
      </c>
      <c r="Z184" s="18"/>
      <c r="AA184" s="65">
        <v>625</v>
      </c>
      <c r="AB184" s="56">
        <f t="shared" si="482"/>
        <v>75</v>
      </c>
      <c r="AC184" s="56">
        <f t="shared" si="483"/>
        <v>550</v>
      </c>
      <c r="AD184" s="56">
        <f t="shared" si="484"/>
        <v>660</v>
      </c>
      <c r="AE184" s="36">
        <f t="shared" si="485"/>
        <v>48851.200000000012</v>
      </c>
      <c r="AF184" s="37">
        <f t="shared" si="486"/>
        <v>6535.8000000000011</v>
      </c>
      <c r="AG184" s="18"/>
      <c r="AH184" s="65">
        <f t="shared" si="449"/>
        <v>1041.6666666666667</v>
      </c>
      <c r="AI184" s="56">
        <f t="shared" si="487"/>
        <v>125</v>
      </c>
      <c r="AJ184" s="56">
        <f t="shared" si="488"/>
        <v>916.66666666666674</v>
      </c>
      <c r="AK184" s="56">
        <f t="shared" si="489"/>
        <v>1100</v>
      </c>
      <c r="AL184" s="36">
        <f t="shared" si="490"/>
        <v>49291.200000000012</v>
      </c>
      <c r="AM184" s="37">
        <f t="shared" si="491"/>
        <v>6595.8000000000011</v>
      </c>
      <c r="AN184" s="18"/>
      <c r="AO184" s="65"/>
      <c r="AP184" s="56"/>
      <c r="AQ184" s="56"/>
      <c r="AR184" s="56"/>
      <c r="AS184" s="36"/>
      <c r="AT184" s="37"/>
      <c r="AU184" s="18"/>
      <c r="AV184" s="35">
        <v>0.08</v>
      </c>
      <c r="AW184" s="56">
        <f t="shared" si="492"/>
        <v>3581.0000000000005</v>
      </c>
      <c r="AX184" s="35">
        <f t="shared" si="493"/>
        <v>0.12</v>
      </c>
      <c r="AY184" s="56">
        <f t="shared" si="494"/>
        <v>5371.5000000000009</v>
      </c>
      <c r="AZ184" s="35">
        <v>0.1</v>
      </c>
      <c r="BA184" s="56">
        <f t="shared" si="495"/>
        <v>4476.2500000000009</v>
      </c>
      <c r="BB184" s="38">
        <f t="shared" si="496"/>
        <v>0.1</v>
      </c>
      <c r="BC184" s="57">
        <f t="shared" si="497"/>
        <v>4476.2500000000009</v>
      </c>
      <c r="BD184" s="56">
        <f t="shared" si="498"/>
        <v>31.25</v>
      </c>
      <c r="BE184" s="57">
        <f t="shared" si="499"/>
        <v>4507.5000000000009</v>
      </c>
      <c r="BF184" s="56">
        <f t="shared" si="500"/>
        <v>62.5</v>
      </c>
      <c r="BG184" s="57">
        <f t="shared" si="501"/>
        <v>4538.7500000000009</v>
      </c>
      <c r="BH184" s="56">
        <f t="shared" si="502"/>
        <v>104.16666666666669</v>
      </c>
      <c r="BI184" s="26">
        <f t="shared" si="503"/>
        <v>4580.4166666666679</v>
      </c>
      <c r="BJ184" s="56"/>
      <c r="BK184" s="26"/>
      <c r="BL184" s="19"/>
    </row>
    <row r="185" spans="1:64" s="20" customFormat="1" ht="25" customHeight="1">
      <c r="B185" s="20">
        <v>16</v>
      </c>
      <c r="C185" s="20" t="str">
        <f t="shared" si="469"/>
        <v>IONIQ 5 [MY26]</v>
      </c>
      <c r="D185" s="33" t="str">
        <f t="shared" si="470"/>
        <v>IONIQ 5 [MY26] 16</v>
      </c>
      <c r="E185" s="33" t="str">
        <f t="shared" si="471"/>
        <v>IONIQ 5 [MY26] 16 - N Line S 84 kWh 325 PS AWD + DM  MY26</v>
      </c>
      <c r="F185" s="33" t="str">
        <f>_xlfn.XLOOKUP(G185,'Wholesale Price List'!B:B,'Wholesale Price List'!C:C)</f>
        <v>HYI500NLS5HE A4 1</v>
      </c>
      <c r="G185" s="33" t="s">
        <v>3012</v>
      </c>
      <c r="H185" s="34" t="str">
        <f>VLOOKUP($G185,'Wholesale Price List'!$B:$Z,4,FALSE)</f>
        <v>N Line S 84 kWh 325 PS AWD + DM  MY26</v>
      </c>
      <c r="I185" s="56">
        <f>VLOOKUP($G185,'Wholesale Price List'!$B:$V,9,FALSE)</f>
        <v>47679.166666666672</v>
      </c>
      <c r="J185" s="35">
        <v>0.12</v>
      </c>
      <c r="K185" s="137">
        <v>110</v>
      </c>
      <c r="L185" s="56">
        <f t="shared" si="472"/>
        <v>5611.5</v>
      </c>
      <c r="M185" s="56">
        <f t="shared" si="473"/>
        <v>42067.666666666672</v>
      </c>
      <c r="N185" s="56">
        <f t="shared" si="474"/>
        <v>8413.5333333333347</v>
      </c>
      <c r="O185" s="65">
        <v>780</v>
      </c>
      <c r="P185" s="56">
        <f>VLOOKUP($G185,'Wholesale Price List'!$B:$W,22,FALSE)</f>
        <v>10</v>
      </c>
      <c r="Q185" s="36">
        <f t="shared" si="475"/>
        <v>51271.200000000004</v>
      </c>
      <c r="R185" s="37">
        <f t="shared" si="476"/>
        <v>6733.8</v>
      </c>
      <c r="S185" s="18"/>
      <c r="T185" s="65">
        <f t="shared" ref="T185" si="504">375/1.2</f>
        <v>312.5</v>
      </c>
      <c r="U185" s="56">
        <f t="shared" si="477"/>
        <v>37.5</v>
      </c>
      <c r="V185" s="56">
        <f t="shared" si="478"/>
        <v>275</v>
      </c>
      <c r="W185" s="56">
        <f t="shared" si="479"/>
        <v>330</v>
      </c>
      <c r="X185" s="36">
        <f t="shared" si="480"/>
        <v>51601.200000000004</v>
      </c>
      <c r="Y185" s="37">
        <f t="shared" si="481"/>
        <v>6910.8</v>
      </c>
      <c r="Z185" s="18"/>
      <c r="AA185" s="65">
        <v>625</v>
      </c>
      <c r="AB185" s="56">
        <f t="shared" si="482"/>
        <v>75</v>
      </c>
      <c r="AC185" s="56">
        <f t="shared" si="483"/>
        <v>550</v>
      </c>
      <c r="AD185" s="56">
        <f t="shared" si="484"/>
        <v>660</v>
      </c>
      <c r="AE185" s="36">
        <f t="shared" si="485"/>
        <v>51931.200000000004</v>
      </c>
      <c r="AF185" s="37">
        <f t="shared" si="486"/>
        <v>6955.8</v>
      </c>
      <c r="AG185" s="18"/>
      <c r="AH185" s="65">
        <f t="shared" si="449"/>
        <v>1041.6666666666667</v>
      </c>
      <c r="AI185" s="56">
        <f t="shared" si="487"/>
        <v>125</v>
      </c>
      <c r="AJ185" s="56">
        <f t="shared" si="488"/>
        <v>916.66666666666674</v>
      </c>
      <c r="AK185" s="56">
        <f t="shared" si="489"/>
        <v>1100</v>
      </c>
      <c r="AL185" s="36">
        <f t="shared" si="490"/>
        <v>52371.200000000004</v>
      </c>
      <c r="AM185" s="37">
        <f t="shared" si="491"/>
        <v>7015.8</v>
      </c>
      <c r="AN185" s="18"/>
      <c r="AO185" s="65"/>
      <c r="AP185" s="56"/>
      <c r="AQ185" s="56"/>
      <c r="AR185" s="56"/>
      <c r="AS185" s="36"/>
      <c r="AT185" s="37"/>
      <c r="AU185" s="18"/>
      <c r="AV185" s="35">
        <v>0.08</v>
      </c>
      <c r="AW185" s="56">
        <f t="shared" si="492"/>
        <v>3814.3333333333339</v>
      </c>
      <c r="AX185" s="35">
        <f t="shared" si="493"/>
        <v>0.12</v>
      </c>
      <c r="AY185" s="56">
        <f t="shared" si="494"/>
        <v>5721.5</v>
      </c>
      <c r="AZ185" s="35">
        <v>0.1</v>
      </c>
      <c r="BA185" s="56">
        <f t="shared" si="495"/>
        <v>4767.916666666667</v>
      </c>
      <c r="BB185" s="38">
        <f t="shared" si="496"/>
        <v>9.9999999999999992E-2</v>
      </c>
      <c r="BC185" s="57">
        <f t="shared" si="497"/>
        <v>4767.916666666667</v>
      </c>
      <c r="BD185" s="56">
        <f t="shared" si="498"/>
        <v>31.25</v>
      </c>
      <c r="BE185" s="57">
        <f t="shared" si="499"/>
        <v>4799.166666666667</v>
      </c>
      <c r="BF185" s="56">
        <f t="shared" si="500"/>
        <v>62.5</v>
      </c>
      <c r="BG185" s="57">
        <f t="shared" si="501"/>
        <v>4830.416666666667</v>
      </c>
      <c r="BH185" s="56">
        <f t="shared" si="502"/>
        <v>104.16666666666669</v>
      </c>
      <c r="BI185" s="26">
        <f t="shared" si="503"/>
        <v>4872.0833333333339</v>
      </c>
      <c r="BJ185" s="56"/>
      <c r="BK185" s="26"/>
      <c r="BL185" s="19"/>
    </row>
    <row r="186" spans="1:64" s="20" customFormat="1" ht="25" customHeight="1" thickBot="1">
      <c r="A186" s="20" t="e">
        <f>_xlfn.XLOOKUP(G186,'[1]Hyundai Comms PL 0725'!$A:$A,'[1]Hyundai Comms PL 0725'!$B:$B)</f>
        <v>#N/A</v>
      </c>
      <c r="D186" s="172" t="s">
        <v>3240</v>
      </c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173"/>
      <c r="AH186" s="173"/>
      <c r="AI186" s="173"/>
      <c r="AJ186" s="173"/>
      <c r="AK186" s="173"/>
      <c r="AL186" s="173"/>
      <c r="AM186" s="173"/>
      <c r="AN186" s="173"/>
      <c r="AO186" s="173"/>
      <c r="AP186" s="173"/>
      <c r="AQ186" s="173"/>
      <c r="AR186" s="173"/>
      <c r="AS186" s="173"/>
      <c r="AT186" s="173"/>
      <c r="AU186" s="173"/>
      <c r="AV186" s="173"/>
      <c r="AW186" s="173"/>
      <c r="AX186" s="173"/>
      <c r="AY186" s="173"/>
      <c r="AZ186" s="173"/>
      <c r="BA186" s="173"/>
      <c r="BB186" s="173"/>
      <c r="BC186" s="173"/>
      <c r="BD186" s="173"/>
      <c r="BE186" s="173"/>
      <c r="BF186" s="173"/>
      <c r="BG186" s="173"/>
      <c r="BH186" s="173"/>
      <c r="BI186" s="185"/>
      <c r="BJ186" s="105"/>
      <c r="BK186" s="106"/>
      <c r="BL186" s="19"/>
    </row>
    <row r="187" spans="1:64" s="20" customFormat="1" ht="25" customHeight="1" thickBot="1">
      <c r="A187" s="20" t="s">
        <v>2142</v>
      </c>
      <c r="B187" s="20">
        <v>1</v>
      </c>
      <c r="C187" s="20" t="str">
        <f t="shared" ref="C187" si="505">IF(B187=1,D186,IF(B187="","",C186))</f>
        <v>IONIQ 6 [MY25]</v>
      </c>
      <c r="D187" s="33" t="str">
        <f t="shared" ref="D187:D192" si="506">C187&amp;" "&amp;B187</f>
        <v>IONIQ 6 [MY25] 1</v>
      </c>
      <c r="E187" s="33" t="str">
        <f t="shared" ref="E187:E192" si="507">D187&amp;" - "&amp;H187</f>
        <v>IONIQ 6 [MY25] 1 - Premium 77 kWh 228 PS RWD MY25</v>
      </c>
      <c r="F187" s="33" t="str">
        <f>_xlfn.XLOOKUP(G187,'Wholesale Price List'!B:B,'Wholesale Price List'!C:C)</f>
        <v>HYI600P7L4SE A</v>
      </c>
      <c r="G187" s="33" t="s">
        <v>3021</v>
      </c>
      <c r="H187" s="34" t="str">
        <f>VLOOKUP($G187,'Wholesale Price List'!$B:$Z,4,FALSE)</f>
        <v>Premium 77 kWh 228 PS RWD MY25</v>
      </c>
      <c r="I187" s="56">
        <f>VLOOKUP($G187,'Wholesale Price List'!$B:$V,9,FALSE)</f>
        <v>38550</v>
      </c>
      <c r="J187" s="35">
        <v>0.12</v>
      </c>
      <c r="K187" s="137">
        <v>110</v>
      </c>
      <c r="L187" s="56">
        <f t="shared" si="244"/>
        <v>4516</v>
      </c>
      <c r="M187" s="56">
        <f t="shared" ref="M187:M192" si="508">I187-L187</f>
        <v>34034</v>
      </c>
      <c r="N187" s="56">
        <f t="shared" ref="N187:N192" si="509">M187*20%</f>
        <v>6806.8</v>
      </c>
      <c r="O187" s="65">
        <v>780</v>
      </c>
      <c r="P187" s="56">
        <f>VLOOKUP($G187,'Wholesale Price List'!$B:$W,22,FALSE)</f>
        <v>10</v>
      </c>
      <c r="Q187" s="36">
        <f t="shared" ref="Q187:Q192" si="510">SUM(M187:P187)</f>
        <v>41630.800000000003</v>
      </c>
      <c r="R187" s="37">
        <f t="shared" si="245"/>
        <v>5419.2</v>
      </c>
      <c r="S187" s="18"/>
      <c r="T187" s="56"/>
      <c r="U187" s="56"/>
      <c r="V187" s="56"/>
      <c r="W187" s="56"/>
      <c r="X187" s="36"/>
      <c r="Y187" s="37"/>
      <c r="Z187" s="18"/>
      <c r="AA187" s="65">
        <v>625</v>
      </c>
      <c r="AB187" s="56">
        <f t="shared" ref="AB187:AB192" si="511">AA187*J187</f>
        <v>75</v>
      </c>
      <c r="AC187" s="56">
        <f t="shared" ref="AC187:AC192" si="512">AA187-AB187</f>
        <v>550</v>
      </c>
      <c r="AD187" s="56">
        <f t="shared" ref="AD187:AD192" si="513">AC187*1.2</f>
        <v>660</v>
      </c>
      <c r="AE187" s="36">
        <f t="shared" ref="AE187:AE192" si="514">Q187+AD187</f>
        <v>42290.8</v>
      </c>
      <c r="AF187" s="37">
        <f t="shared" ref="AF187:AF192" si="515">((J187*I187)+(J187*AA187))*1.2</f>
        <v>5641.2</v>
      </c>
      <c r="AG187" s="18"/>
      <c r="AH187" s="65">
        <f t="shared" si="449"/>
        <v>1041.6666666666667</v>
      </c>
      <c r="AI187" s="56">
        <f t="shared" ref="AI187:AI192" si="516">AH187*J187</f>
        <v>125</v>
      </c>
      <c r="AJ187" s="56">
        <f t="shared" ref="AJ187:AJ192" si="517">AH187-AI187</f>
        <v>916.66666666666674</v>
      </c>
      <c r="AK187" s="56">
        <f t="shared" ref="AK187:AK192" si="518">AJ187*1.2</f>
        <v>1100</v>
      </c>
      <c r="AL187" s="36">
        <f t="shared" ref="AL187:AL192" si="519">Q187+AK187</f>
        <v>42730.8</v>
      </c>
      <c r="AM187" s="37">
        <f t="shared" ref="AM187:AM192" si="520">((J187*I187)+(J187*AH187))*1.2</f>
        <v>5701.2</v>
      </c>
      <c r="AN187" s="18"/>
      <c r="AO187" s="65"/>
      <c r="AP187" s="56"/>
      <c r="AQ187" s="56"/>
      <c r="AR187" s="56"/>
      <c r="AS187" s="36"/>
      <c r="AT187" s="37"/>
      <c r="AU187" s="18"/>
      <c r="AV187" s="35">
        <v>0.08</v>
      </c>
      <c r="AW187" s="56">
        <f t="shared" ref="AW187:AW192" si="521">AV187*I187</f>
        <v>3084</v>
      </c>
      <c r="AX187" s="35">
        <f t="shared" ref="AX187:AX192" si="522">J187</f>
        <v>0.12</v>
      </c>
      <c r="AY187" s="56">
        <f t="shared" ref="AY187:AY192" si="523">I187*J187</f>
        <v>4626</v>
      </c>
      <c r="AZ187" s="35">
        <v>0.1</v>
      </c>
      <c r="BA187" s="56">
        <f t="shared" ref="BA187:BA192" si="524">AZ187*I187</f>
        <v>3855</v>
      </c>
      <c r="BB187" s="38">
        <f t="shared" ref="BB187:BB192" si="525">BC187/I187</f>
        <v>0.1</v>
      </c>
      <c r="BC187" s="57">
        <f t="shared" ref="BC187:BC192" si="526">(AY187+AW187)-BA187</f>
        <v>3855</v>
      </c>
      <c r="BD187" s="56"/>
      <c r="BE187" s="57"/>
      <c r="BF187" s="56">
        <f t="shared" ref="BF187:BF192" si="527">((AX187+AV187)-AZ187)*AA187</f>
        <v>62.5</v>
      </c>
      <c r="BG187" s="57">
        <f t="shared" ref="BG187:BG192" si="528">BC187+BF187</f>
        <v>3917.5</v>
      </c>
      <c r="BH187" s="56">
        <f t="shared" ref="BH187:BH192" si="529">((AX187+AV187)-AZ187)*AH187</f>
        <v>104.16666666666669</v>
      </c>
      <c r="BI187" s="26">
        <f t="shared" ref="BI187:BI192" si="530">BC187+BH187</f>
        <v>3959.1666666666665</v>
      </c>
      <c r="BJ187" s="56"/>
      <c r="BK187" s="26"/>
      <c r="BL187" s="19"/>
    </row>
    <row r="188" spans="1:64" s="20" customFormat="1" ht="25" customHeight="1" thickBot="1">
      <c r="A188" s="20" t="s">
        <v>2146</v>
      </c>
      <c r="B188" s="20">
        <v>2</v>
      </c>
      <c r="C188" s="20" t="str">
        <f t="shared" ref="C188:C192" si="531">IF(B188=1,D187,IF(B188="","",C187))</f>
        <v>IONIQ 6 [MY25]</v>
      </c>
      <c r="D188" s="33" t="str">
        <f t="shared" si="506"/>
        <v>IONIQ 6 [MY25] 2</v>
      </c>
      <c r="E188" s="33" t="str">
        <f t="shared" si="507"/>
        <v>IONIQ 6 [MY25] 2 - Premium 77 kWh 325 PS AWD MY25</v>
      </c>
      <c r="F188" s="33" t="str">
        <f>_xlfn.XLOOKUP(G188,'Wholesale Price List'!B:B,'Wholesale Price List'!C:C)</f>
        <v>HYI600P7L4SE A4</v>
      </c>
      <c r="G188" s="33" t="s">
        <v>3022</v>
      </c>
      <c r="H188" s="34" t="str">
        <f>VLOOKUP($G188,'Wholesale Price List'!$B:$Z,4,FALSE)</f>
        <v>Premium 77 kWh 325 PS AWD MY25</v>
      </c>
      <c r="I188" s="56">
        <f>VLOOKUP($G188,'Wholesale Price List'!$B:$V,9,FALSE)</f>
        <v>41466.666666666672</v>
      </c>
      <c r="J188" s="35">
        <v>0.12</v>
      </c>
      <c r="K188" s="137">
        <v>110</v>
      </c>
      <c r="L188" s="56">
        <f t="shared" si="244"/>
        <v>4866</v>
      </c>
      <c r="M188" s="56">
        <f t="shared" si="508"/>
        <v>36600.666666666672</v>
      </c>
      <c r="N188" s="56">
        <f t="shared" si="509"/>
        <v>7320.133333333335</v>
      </c>
      <c r="O188" s="65">
        <v>780</v>
      </c>
      <c r="P188" s="56">
        <f>VLOOKUP($G188,'Wholesale Price List'!$B:$W,22,FALSE)</f>
        <v>10</v>
      </c>
      <c r="Q188" s="36">
        <f t="shared" si="510"/>
        <v>44710.8</v>
      </c>
      <c r="R188" s="37">
        <f t="shared" si="245"/>
        <v>5839.2</v>
      </c>
      <c r="S188" s="18"/>
      <c r="T188" s="56"/>
      <c r="U188" s="56"/>
      <c r="V188" s="56"/>
      <c r="W188" s="56"/>
      <c r="X188" s="36"/>
      <c r="Y188" s="37"/>
      <c r="Z188" s="18"/>
      <c r="AA188" s="65">
        <v>625</v>
      </c>
      <c r="AB188" s="56">
        <f t="shared" si="511"/>
        <v>75</v>
      </c>
      <c r="AC188" s="56">
        <f t="shared" si="512"/>
        <v>550</v>
      </c>
      <c r="AD188" s="56">
        <f t="shared" si="513"/>
        <v>660</v>
      </c>
      <c r="AE188" s="36">
        <f t="shared" si="514"/>
        <v>45370.8</v>
      </c>
      <c r="AF188" s="37">
        <f t="shared" si="515"/>
        <v>6061.2</v>
      </c>
      <c r="AG188" s="18"/>
      <c r="AH188" s="65">
        <f t="shared" si="449"/>
        <v>1041.6666666666667</v>
      </c>
      <c r="AI188" s="56">
        <f t="shared" si="516"/>
        <v>125</v>
      </c>
      <c r="AJ188" s="56">
        <f t="shared" si="517"/>
        <v>916.66666666666674</v>
      </c>
      <c r="AK188" s="56">
        <f t="shared" si="518"/>
        <v>1100</v>
      </c>
      <c r="AL188" s="36">
        <f t="shared" si="519"/>
        <v>45810.8</v>
      </c>
      <c r="AM188" s="37">
        <f t="shared" si="520"/>
        <v>6121.2</v>
      </c>
      <c r="AN188" s="18"/>
      <c r="AO188" s="65"/>
      <c r="AP188" s="56"/>
      <c r="AQ188" s="56"/>
      <c r="AR188" s="56"/>
      <c r="AS188" s="36"/>
      <c r="AT188" s="37"/>
      <c r="AU188" s="18"/>
      <c r="AV188" s="35">
        <v>0.08</v>
      </c>
      <c r="AW188" s="56">
        <f t="shared" si="521"/>
        <v>3317.3333333333339</v>
      </c>
      <c r="AX188" s="35">
        <f t="shared" si="522"/>
        <v>0.12</v>
      </c>
      <c r="AY188" s="56">
        <f t="shared" si="523"/>
        <v>4976</v>
      </c>
      <c r="AZ188" s="35">
        <v>0.1</v>
      </c>
      <c r="BA188" s="56">
        <f t="shared" si="524"/>
        <v>4146.666666666667</v>
      </c>
      <c r="BB188" s="38">
        <f t="shared" si="525"/>
        <v>9.9999999999999992E-2</v>
      </c>
      <c r="BC188" s="57">
        <f t="shared" si="526"/>
        <v>4146.666666666667</v>
      </c>
      <c r="BD188" s="56"/>
      <c r="BE188" s="57"/>
      <c r="BF188" s="56">
        <f t="shared" si="527"/>
        <v>62.5</v>
      </c>
      <c r="BG188" s="57">
        <f t="shared" si="528"/>
        <v>4209.166666666667</v>
      </c>
      <c r="BH188" s="56">
        <f t="shared" si="529"/>
        <v>104.16666666666669</v>
      </c>
      <c r="BI188" s="26">
        <f t="shared" si="530"/>
        <v>4250.8333333333339</v>
      </c>
      <c r="BJ188" s="56"/>
      <c r="BK188" s="26"/>
      <c r="BL188" s="19"/>
    </row>
    <row r="189" spans="1:64" s="20" customFormat="1" ht="25" customHeight="1" thickBot="1">
      <c r="A189" s="20" t="s">
        <v>2149</v>
      </c>
      <c r="B189" s="20">
        <v>3</v>
      </c>
      <c r="C189" s="20" t="str">
        <f t="shared" si="531"/>
        <v>IONIQ 6 [MY25]</v>
      </c>
      <c r="D189" s="33" t="str">
        <f t="shared" si="506"/>
        <v>IONIQ 6 [MY25] 3</v>
      </c>
      <c r="E189" s="33" t="str">
        <f t="shared" si="507"/>
        <v>IONIQ 6 [MY25] 3 - Ultimate 77 kWh 228PS RWD MY25</v>
      </c>
      <c r="F189" s="33" t="str">
        <f>_xlfn.XLOOKUP(G189,'Wholesale Price List'!B:B,'Wholesale Price List'!C:C)</f>
        <v>HYI600U774SE A</v>
      </c>
      <c r="G189" s="33" t="s">
        <v>3023</v>
      </c>
      <c r="H189" s="34" t="str">
        <f>VLOOKUP($G189,'Wholesale Price List'!$B:$Z,4,FALSE)</f>
        <v>Ultimate 77 kWh 228PS RWD MY25</v>
      </c>
      <c r="I189" s="56">
        <f>VLOOKUP($G189,'Wholesale Price List'!$B:$V,9,FALSE)</f>
        <v>41466.666666666672</v>
      </c>
      <c r="J189" s="35">
        <v>0.12</v>
      </c>
      <c r="K189" s="137">
        <v>110</v>
      </c>
      <c r="L189" s="56">
        <f t="shared" si="244"/>
        <v>4866</v>
      </c>
      <c r="M189" s="56">
        <f t="shared" si="508"/>
        <v>36600.666666666672</v>
      </c>
      <c r="N189" s="56">
        <f t="shared" si="509"/>
        <v>7320.133333333335</v>
      </c>
      <c r="O189" s="65">
        <v>780</v>
      </c>
      <c r="P189" s="56">
        <f>VLOOKUP($G189,'Wholesale Price List'!$B:$W,22,FALSE)</f>
        <v>10</v>
      </c>
      <c r="Q189" s="36">
        <f t="shared" si="510"/>
        <v>44710.8</v>
      </c>
      <c r="R189" s="37">
        <f t="shared" si="245"/>
        <v>5839.2</v>
      </c>
      <c r="S189" s="18"/>
      <c r="T189" s="56"/>
      <c r="U189" s="56"/>
      <c r="V189" s="56"/>
      <c r="W189" s="56"/>
      <c r="X189" s="36"/>
      <c r="Y189" s="37"/>
      <c r="Z189" s="18"/>
      <c r="AA189" s="65">
        <v>625</v>
      </c>
      <c r="AB189" s="56">
        <f t="shared" si="511"/>
        <v>75</v>
      </c>
      <c r="AC189" s="56">
        <f t="shared" si="512"/>
        <v>550</v>
      </c>
      <c r="AD189" s="56">
        <f t="shared" si="513"/>
        <v>660</v>
      </c>
      <c r="AE189" s="36">
        <f t="shared" si="514"/>
        <v>45370.8</v>
      </c>
      <c r="AF189" s="37">
        <f t="shared" si="515"/>
        <v>6061.2</v>
      </c>
      <c r="AG189" s="18"/>
      <c r="AH189" s="65">
        <f t="shared" si="449"/>
        <v>1041.6666666666667</v>
      </c>
      <c r="AI189" s="56">
        <f t="shared" si="516"/>
        <v>125</v>
      </c>
      <c r="AJ189" s="56">
        <f t="shared" si="517"/>
        <v>916.66666666666674</v>
      </c>
      <c r="AK189" s="56">
        <f t="shared" si="518"/>
        <v>1100</v>
      </c>
      <c r="AL189" s="36">
        <f t="shared" si="519"/>
        <v>45810.8</v>
      </c>
      <c r="AM189" s="37">
        <f t="shared" si="520"/>
        <v>6121.2</v>
      </c>
      <c r="AN189" s="18"/>
      <c r="AO189" s="65"/>
      <c r="AP189" s="56"/>
      <c r="AQ189" s="56"/>
      <c r="AR189" s="56"/>
      <c r="AS189" s="36"/>
      <c r="AT189" s="37"/>
      <c r="AU189" s="18"/>
      <c r="AV189" s="35">
        <v>0.08</v>
      </c>
      <c r="AW189" s="56">
        <f t="shared" si="521"/>
        <v>3317.3333333333339</v>
      </c>
      <c r="AX189" s="35">
        <f t="shared" si="522"/>
        <v>0.12</v>
      </c>
      <c r="AY189" s="56">
        <f t="shared" si="523"/>
        <v>4976</v>
      </c>
      <c r="AZ189" s="35">
        <v>0.1</v>
      </c>
      <c r="BA189" s="56">
        <f t="shared" si="524"/>
        <v>4146.666666666667</v>
      </c>
      <c r="BB189" s="38">
        <f t="shared" si="525"/>
        <v>9.9999999999999992E-2</v>
      </c>
      <c r="BC189" s="57">
        <f t="shared" si="526"/>
        <v>4146.666666666667</v>
      </c>
      <c r="BD189" s="56"/>
      <c r="BE189" s="57"/>
      <c r="BF189" s="56">
        <f t="shared" si="527"/>
        <v>62.5</v>
      </c>
      <c r="BG189" s="57">
        <f t="shared" si="528"/>
        <v>4209.166666666667</v>
      </c>
      <c r="BH189" s="56">
        <f t="shared" si="529"/>
        <v>104.16666666666669</v>
      </c>
      <c r="BI189" s="26">
        <f t="shared" si="530"/>
        <v>4250.8333333333339</v>
      </c>
      <c r="BJ189" s="56"/>
      <c r="BK189" s="26"/>
      <c r="BL189" s="19"/>
    </row>
    <row r="190" spans="1:64" s="20" customFormat="1" ht="25" customHeight="1" thickBot="1">
      <c r="A190" s="20" t="s">
        <v>2153</v>
      </c>
      <c r="B190" s="20">
        <v>4</v>
      </c>
      <c r="C190" s="20" t="str">
        <f t="shared" si="531"/>
        <v>IONIQ 6 [MY25]</v>
      </c>
      <c r="D190" s="33" t="str">
        <f t="shared" si="506"/>
        <v>IONIQ 6 [MY25] 4</v>
      </c>
      <c r="E190" s="33" t="str">
        <f t="shared" si="507"/>
        <v>IONIQ 6 [MY25] 4 - Ultimate 77 kWh 325 PS AWD MY25</v>
      </c>
      <c r="F190" s="33" t="str">
        <f>_xlfn.XLOOKUP(G190,'Wholesale Price List'!B:B,'Wholesale Price List'!C:C)</f>
        <v>HYI600U774SE A4</v>
      </c>
      <c r="G190" s="33" t="s">
        <v>3024</v>
      </c>
      <c r="H190" s="34" t="str">
        <f>VLOOKUP($G190,'Wholesale Price List'!$B:$Z,4,FALSE)</f>
        <v>Ultimate 77 kWh 325 PS AWD MY25</v>
      </c>
      <c r="I190" s="56">
        <f>VLOOKUP($G190,'Wholesale Price List'!$B:$V,9,FALSE)</f>
        <v>44383.333333333336</v>
      </c>
      <c r="J190" s="35">
        <v>0.12</v>
      </c>
      <c r="K190" s="137">
        <v>110</v>
      </c>
      <c r="L190" s="56">
        <f t="shared" si="244"/>
        <v>5216</v>
      </c>
      <c r="M190" s="56">
        <f t="shared" si="508"/>
        <v>39167.333333333336</v>
      </c>
      <c r="N190" s="56">
        <f t="shared" si="509"/>
        <v>7833.4666666666672</v>
      </c>
      <c r="O190" s="65">
        <v>780</v>
      </c>
      <c r="P190" s="56">
        <f>VLOOKUP($G190,'Wholesale Price List'!$B:$W,22,FALSE)</f>
        <v>10</v>
      </c>
      <c r="Q190" s="36">
        <f t="shared" si="510"/>
        <v>47790.8</v>
      </c>
      <c r="R190" s="37">
        <f t="shared" si="245"/>
        <v>6259.2</v>
      </c>
      <c r="S190" s="18"/>
      <c r="T190" s="56"/>
      <c r="U190" s="56"/>
      <c r="V190" s="56"/>
      <c r="W190" s="56"/>
      <c r="X190" s="36"/>
      <c r="Y190" s="37"/>
      <c r="Z190" s="18"/>
      <c r="AA190" s="65">
        <v>625</v>
      </c>
      <c r="AB190" s="56">
        <f t="shared" si="511"/>
        <v>75</v>
      </c>
      <c r="AC190" s="56">
        <f t="shared" si="512"/>
        <v>550</v>
      </c>
      <c r="AD190" s="56">
        <f t="shared" si="513"/>
        <v>660</v>
      </c>
      <c r="AE190" s="36">
        <f t="shared" si="514"/>
        <v>48450.8</v>
      </c>
      <c r="AF190" s="37">
        <f t="shared" si="515"/>
        <v>6481.2</v>
      </c>
      <c r="AG190" s="18"/>
      <c r="AH190" s="65">
        <f t="shared" si="449"/>
        <v>1041.6666666666667</v>
      </c>
      <c r="AI190" s="56">
        <f t="shared" si="516"/>
        <v>125</v>
      </c>
      <c r="AJ190" s="56">
        <f t="shared" si="517"/>
        <v>916.66666666666674</v>
      </c>
      <c r="AK190" s="56">
        <f t="shared" si="518"/>
        <v>1100</v>
      </c>
      <c r="AL190" s="36">
        <f t="shared" si="519"/>
        <v>48890.8</v>
      </c>
      <c r="AM190" s="37">
        <f t="shared" si="520"/>
        <v>6541.2</v>
      </c>
      <c r="AN190" s="18"/>
      <c r="AO190" s="65"/>
      <c r="AP190" s="56"/>
      <c r="AQ190" s="56"/>
      <c r="AR190" s="56"/>
      <c r="AS190" s="36"/>
      <c r="AT190" s="37"/>
      <c r="AU190" s="18"/>
      <c r="AV190" s="35">
        <v>0.08</v>
      </c>
      <c r="AW190" s="56">
        <f t="shared" si="521"/>
        <v>3550.666666666667</v>
      </c>
      <c r="AX190" s="35">
        <f t="shared" si="522"/>
        <v>0.12</v>
      </c>
      <c r="AY190" s="56">
        <f t="shared" si="523"/>
        <v>5326</v>
      </c>
      <c r="AZ190" s="35">
        <v>0.1</v>
      </c>
      <c r="BA190" s="56">
        <f t="shared" si="524"/>
        <v>4438.3333333333339</v>
      </c>
      <c r="BB190" s="38">
        <f t="shared" si="525"/>
        <v>0.1</v>
      </c>
      <c r="BC190" s="57">
        <f t="shared" si="526"/>
        <v>4438.3333333333339</v>
      </c>
      <c r="BD190" s="56"/>
      <c r="BE190" s="57"/>
      <c r="BF190" s="56">
        <f t="shared" si="527"/>
        <v>62.5</v>
      </c>
      <c r="BG190" s="57">
        <f t="shared" si="528"/>
        <v>4500.8333333333339</v>
      </c>
      <c r="BH190" s="56">
        <f t="shared" si="529"/>
        <v>104.16666666666669</v>
      </c>
      <c r="BI190" s="26">
        <f t="shared" si="530"/>
        <v>4542.5000000000009</v>
      </c>
      <c r="BJ190" s="56"/>
      <c r="BK190" s="26"/>
      <c r="BL190" s="19"/>
    </row>
    <row r="191" spans="1:64" s="20" customFormat="1" ht="25" customHeight="1" thickBot="1">
      <c r="A191" s="20" t="s">
        <v>2149</v>
      </c>
      <c r="B191" s="20">
        <v>5</v>
      </c>
      <c r="C191" s="20" t="str">
        <f t="shared" si="531"/>
        <v>IONIQ 6 [MY25]</v>
      </c>
      <c r="D191" s="33" t="str">
        <f t="shared" si="506"/>
        <v>IONIQ 6 [MY25] 5</v>
      </c>
      <c r="E191" s="33" t="str">
        <f t="shared" si="507"/>
        <v>IONIQ 6 [MY25] 5 - Ultimate 77 kWh 228PS RWD  w DSMs MY25</v>
      </c>
      <c r="F191" s="33" t="str">
        <f>_xlfn.XLOOKUP(G191,'Wholesale Price List'!B:B,'Wholesale Price List'!C:C)</f>
        <v>HYI600U774SE A</v>
      </c>
      <c r="G191" s="33" t="s">
        <v>3025</v>
      </c>
      <c r="H191" s="34" t="str">
        <f>VLOOKUP($G191,'Wholesale Price List'!$B:$Z,4,FALSE)</f>
        <v>Ultimate 77 kWh 228PS RWD  w DSMs MY25</v>
      </c>
      <c r="I191" s="56">
        <f>VLOOKUP($G191,'Wholesale Price List'!$B:$V,9,FALSE)</f>
        <v>42295.833333333336</v>
      </c>
      <c r="J191" s="35">
        <v>0.12</v>
      </c>
      <c r="K191" s="137">
        <v>110</v>
      </c>
      <c r="L191" s="56">
        <f t="shared" si="244"/>
        <v>4965.5</v>
      </c>
      <c r="M191" s="56">
        <f t="shared" si="508"/>
        <v>37330.333333333336</v>
      </c>
      <c r="N191" s="56">
        <f t="shared" si="509"/>
        <v>7466.0666666666675</v>
      </c>
      <c r="O191" s="65">
        <v>780</v>
      </c>
      <c r="P191" s="56">
        <f>VLOOKUP($G191,'Wholesale Price List'!$B:$W,22,FALSE)</f>
        <v>10</v>
      </c>
      <c r="Q191" s="36">
        <f t="shared" si="510"/>
        <v>45586.400000000001</v>
      </c>
      <c r="R191" s="37">
        <f t="shared" si="245"/>
        <v>5958.5999999999995</v>
      </c>
      <c r="S191" s="18"/>
      <c r="T191" s="56"/>
      <c r="U191" s="56"/>
      <c r="V191" s="56"/>
      <c r="W191" s="56"/>
      <c r="X191" s="36"/>
      <c r="Y191" s="37"/>
      <c r="Z191" s="18"/>
      <c r="AA191" s="65">
        <v>625</v>
      </c>
      <c r="AB191" s="56">
        <f t="shared" si="511"/>
        <v>75</v>
      </c>
      <c r="AC191" s="56">
        <f t="shared" si="512"/>
        <v>550</v>
      </c>
      <c r="AD191" s="56">
        <f t="shared" si="513"/>
        <v>660</v>
      </c>
      <c r="AE191" s="36">
        <f t="shared" si="514"/>
        <v>46246.400000000001</v>
      </c>
      <c r="AF191" s="37">
        <f t="shared" si="515"/>
        <v>6180.5999999999995</v>
      </c>
      <c r="AG191" s="18"/>
      <c r="AH191" s="65">
        <f t="shared" si="449"/>
        <v>1041.6666666666667</v>
      </c>
      <c r="AI191" s="56">
        <f t="shared" si="516"/>
        <v>125</v>
      </c>
      <c r="AJ191" s="56">
        <f t="shared" si="517"/>
        <v>916.66666666666674</v>
      </c>
      <c r="AK191" s="56">
        <f t="shared" si="518"/>
        <v>1100</v>
      </c>
      <c r="AL191" s="36">
        <f t="shared" si="519"/>
        <v>46686.400000000001</v>
      </c>
      <c r="AM191" s="37">
        <f t="shared" si="520"/>
        <v>6240.5999999999995</v>
      </c>
      <c r="AN191" s="18"/>
      <c r="AO191" s="65"/>
      <c r="AP191" s="56"/>
      <c r="AQ191" s="56"/>
      <c r="AR191" s="56"/>
      <c r="AS191" s="36"/>
      <c r="AT191" s="37"/>
      <c r="AU191" s="18"/>
      <c r="AV191" s="35">
        <v>0.08</v>
      </c>
      <c r="AW191" s="56">
        <f t="shared" si="521"/>
        <v>3383.666666666667</v>
      </c>
      <c r="AX191" s="35">
        <f t="shared" si="522"/>
        <v>0.12</v>
      </c>
      <c r="AY191" s="56">
        <f t="shared" si="523"/>
        <v>5075.5</v>
      </c>
      <c r="AZ191" s="35">
        <v>0.1</v>
      </c>
      <c r="BA191" s="56">
        <f t="shared" si="524"/>
        <v>4229.5833333333339</v>
      </c>
      <c r="BB191" s="38">
        <f t="shared" si="525"/>
        <v>0.1</v>
      </c>
      <c r="BC191" s="57">
        <f t="shared" si="526"/>
        <v>4229.5833333333339</v>
      </c>
      <c r="BD191" s="56"/>
      <c r="BE191" s="57"/>
      <c r="BF191" s="56">
        <f t="shared" si="527"/>
        <v>62.5</v>
      </c>
      <c r="BG191" s="57">
        <f t="shared" si="528"/>
        <v>4292.0833333333339</v>
      </c>
      <c r="BH191" s="56">
        <f t="shared" si="529"/>
        <v>104.16666666666669</v>
      </c>
      <c r="BI191" s="26">
        <f t="shared" si="530"/>
        <v>4333.7500000000009</v>
      </c>
      <c r="BJ191" s="56"/>
      <c r="BK191" s="26"/>
      <c r="BL191" s="19"/>
    </row>
    <row r="192" spans="1:64" s="20" customFormat="1" ht="25" customHeight="1">
      <c r="A192" s="20" t="s">
        <v>2153</v>
      </c>
      <c r="B192" s="20">
        <v>6</v>
      </c>
      <c r="C192" s="20" t="str">
        <f t="shared" si="531"/>
        <v>IONIQ 6 [MY25]</v>
      </c>
      <c r="D192" s="33" t="str">
        <f t="shared" si="506"/>
        <v>IONIQ 6 [MY25] 6</v>
      </c>
      <c r="E192" s="33" t="str">
        <f t="shared" si="507"/>
        <v>IONIQ 6 [MY25] 6 - Ultimate 77 kWh 325 PS AWD w DSMs MY25</v>
      </c>
      <c r="F192" s="33" t="str">
        <f>_xlfn.XLOOKUP(G192,'Wholesale Price List'!B:B,'Wholesale Price List'!C:C)</f>
        <v>HYI600U774SE A4</v>
      </c>
      <c r="G192" s="33" t="s">
        <v>3026</v>
      </c>
      <c r="H192" s="34" t="str">
        <f>VLOOKUP($G192,'Wholesale Price List'!$B:$Z,4,FALSE)</f>
        <v>Ultimate 77 kWh 325 PS AWD w DSMs MY25</v>
      </c>
      <c r="I192" s="56">
        <f>VLOOKUP($G192,'Wholesale Price List'!$B:$V,9,FALSE)</f>
        <v>45212.5</v>
      </c>
      <c r="J192" s="35">
        <v>0.12</v>
      </c>
      <c r="K192" s="137">
        <v>110</v>
      </c>
      <c r="L192" s="56">
        <f t="shared" si="244"/>
        <v>5315.5</v>
      </c>
      <c r="M192" s="56">
        <f t="shared" si="508"/>
        <v>39897</v>
      </c>
      <c r="N192" s="56">
        <f t="shared" si="509"/>
        <v>7979.4000000000005</v>
      </c>
      <c r="O192" s="65">
        <v>780</v>
      </c>
      <c r="P192" s="56">
        <f>VLOOKUP($G192,'Wholesale Price List'!$B:$W,22,FALSE)</f>
        <v>10</v>
      </c>
      <c r="Q192" s="36">
        <f t="shared" si="510"/>
        <v>48666.400000000001</v>
      </c>
      <c r="R192" s="37">
        <f t="shared" si="245"/>
        <v>6378.5999999999995</v>
      </c>
      <c r="S192" s="18"/>
      <c r="T192" s="56"/>
      <c r="U192" s="56"/>
      <c r="V192" s="56"/>
      <c r="W192" s="56"/>
      <c r="X192" s="36"/>
      <c r="Y192" s="37"/>
      <c r="Z192" s="18"/>
      <c r="AA192" s="65">
        <v>625</v>
      </c>
      <c r="AB192" s="56">
        <f t="shared" si="511"/>
        <v>75</v>
      </c>
      <c r="AC192" s="56">
        <f t="shared" si="512"/>
        <v>550</v>
      </c>
      <c r="AD192" s="56">
        <f t="shared" si="513"/>
        <v>660</v>
      </c>
      <c r="AE192" s="36">
        <f t="shared" si="514"/>
        <v>49326.400000000001</v>
      </c>
      <c r="AF192" s="37">
        <f t="shared" si="515"/>
        <v>6600.5999999999995</v>
      </c>
      <c r="AG192" s="18"/>
      <c r="AH192" s="65">
        <f t="shared" si="449"/>
        <v>1041.6666666666667</v>
      </c>
      <c r="AI192" s="56">
        <f t="shared" si="516"/>
        <v>125</v>
      </c>
      <c r="AJ192" s="56">
        <f t="shared" si="517"/>
        <v>916.66666666666674</v>
      </c>
      <c r="AK192" s="56">
        <f t="shared" si="518"/>
        <v>1100</v>
      </c>
      <c r="AL192" s="36">
        <f t="shared" si="519"/>
        <v>49766.400000000001</v>
      </c>
      <c r="AM192" s="37">
        <f t="shared" si="520"/>
        <v>6660.5999999999995</v>
      </c>
      <c r="AN192" s="18"/>
      <c r="AO192" s="65"/>
      <c r="AP192" s="56"/>
      <c r="AQ192" s="56"/>
      <c r="AR192" s="56"/>
      <c r="AS192" s="36"/>
      <c r="AT192" s="37"/>
      <c r="AU192" s="18"/>
      <c r="AV192" s="35">
        <v>0.08</v>
      </c>
      <c r="AW192" s="56">
        <f t="shared" si="521"/>
        <v>3617</v>
      </c>
      <c r="AX192" s="35">
        <f t="shared" si="522"/>
        <v>0.12</v>
      </c>
      <c r="AY192" s="56">
        <f t="shared" si="523"/>
        <v>5425.5</v>
      </c>
      <c r="AZ192" s="35">
        <v>0.1</v>
      </c>
      <c r="BA192" s="56">
        <f t="shared" si="524"/>
        <v>4521.25</v>
      </c>
      <c r="BB192" s="38">
        <f t="shared" si="525"/>
        <v>0.1</v>
      </c>
      <c r="BC192" s="57">
        <f t="shared" si="526"/>
        <v>4521.25</v>
      </c>
      <c r="BD192" s="56"/>
      <c r="BE192" s="57"/>
      <c r="BF192" s="56">
        <f t="shared" si="527"/>
        <v>62.5</v>
      </c>
      <c r="BG192" s="57">
        <f t="shared" si="528"/>
        <v>4583.75</v>
      </c>
      <c r="BH192" s="56">
        <f t="shared" si="529"/>
        <v>104.16666666666669</v>
      </c>
      <c r="BI192" s="26">
        <f t="shared" si="530"/>
        <v>4625.416666666667</v>
      </c>
      <c r="BJ192" s="56"/>
      <c r="BK192" s="26"/>
      <c r="BL192" s="19"/>
    </row>
    <row r="193" spans="1:64" ht="25" customHeight="1">
      <c r="A193" s="20">
        <f>_xlfn.XLOOKUP(G193,'[1]Hyundai Comms PL 0725'!$A:$A,'[1]Hyundai Comms PL 0725'!$B:$B)</f>
        <v>0</v>
      </c>
      <c r="B193" s="20"/>
      <c r="C193" s="20"/>
      <c r="D193" s="172" t="s">
        <v>3241</v>
      </c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  <c r="AP193" s="173"/>
      <c r="AQ193" s="173"/>
      <c r="AR193" s="173"/>
      <c r="AS193" s="173"/>
      <c r="AT193" s="173"/>
      <c r="AU193" s="173"/>
      <c r="AV193" s="173"/>
      <c r="AW193" s="173"/>
      <c r="AX193" s="173"/>
      <c r="AY193" s="173"/>
      <c r="AZ193" s="173"/>
      <c r="BA193" s="173"/>
      <c r="BB193" s="173"/>
      <c r="BC193" s="173"/>
      <c r="BD193" s="173"/>
      <c r="BE193" s="173"/>
      <c r="BF193" s="173"/>
      <c r="BG193" s="173"/>
      <c r="BH193" s="173"/>
      <c r="BI193" s="173"/>
      <c r="BJ193" s="94"/>
      <c r="BK193" s="94"/>
      <c r="BL193" s="1"/>
    </row>
    <row r="194" spans="1:64" ht="25" customHeight="1">
      <c r="A194" s="20" t="str">
        <f>_xlfn.XLOOKUP(G194,'[1]Hyundai Comms PL 0725'!$A:$A,'[1]Hyundai Comms PL 0725'!$B:$B)</f>
        <v>HYKN00ADC5HE A  2</v>
      </c>
      <c r="B194" s="20">
        <f t="shared" ref="B194:B203" si="532">IF(BJ193="Title",1,IF(BJ194="Title","",B193+1))</f>
        <v>1</v>
      </c>
      <c r="C194" s="20" t="str">
        <f t="shared" ref="C194:C203" si="533">IF(B194=1,D193,IF(B194="","",C193))</f>
        <v>TUCSON Petrol &amp; 48V [MY25]</v>
      </c>
      <c r="D194" s="33" t="str">
        <f t="shared" ref="D194:D203" si="534">C194&amp;" "&amp;B194</f>
        <v>TUCSON Petrol &amp; 48V [MY25] 1</v>
      </c>
      <c r="E194" s="33" t="str">
        <f t="shared" ref="E194:E203" si="535">D194&amp;" - "&amp;H194</f>
        <v>TUCSON Petrol &amp; 48V [MY25] 1 - Advance 65kWh +Comfort Pack MY25</v>
      </c>
      <c r="F194" s="33" t="str">
        <f>_xlfn.XLOOKUP(G194,'Wholesale Price List'!B:B,'Wholesale Price List'!C:C)</f>
        <v>HYKN00ADC5HE A  2</v>
      </c>
      <c r="G194" s="33" t="str">
        <f>'Wholesale Price List'!B362</f>
        <v>7FW5ZHZ7ZGG0GV</v>
      </c>
      <c r="H194" s="34" t="str">
        <f>VLOOKUP($G194,'Wholesale Price List'!$B:$Z,4,FALSE)</f>
        <v>Advance 65kWh +Comfort Pack MY25</v>
      </c>
      <c r="I194" s="56">
        <f>VLOOKUP($G194,'Wholesale Price List'!$B:$V,9,FALSE)</f>
        <v>29008.333333333336</v>
      </c>
      <c r="J194" s="35">
        <v>0.16</v>
      </c>
      <c r="K194" s="137">
        <v>110</v>
      </c>
      <c r="L194" s="56">
        <f t="shared" si="244"/>
        <v>4531.3333333333339</v>
      </c>
      <c r="M194" s="56">
        <f t="shared" ref="M194:M200" si="536">I194-L194</f>
        <v>24477</v>
      </c>
      <c r="N194" s="56">
        <f t="shared" ref="N194:N200" si="537">M194*20%</f>
        <v>4895.4000000000005</v>
      </c>
      <c r="O194" s="65">
        <v>780</v>
      </c>
      <c r="P194" s="56">
        <f>VLOOKUP($G194,'Wholesale Price List'!$B:$W,22,FALSE)</f>
        <v>10</v>
      </c>
      <c r="Q194" s="36">
        <f t="shared" ref="Q194:Q203" si="538">SUM(M194:P194)</f>
        <v>30162.400000000001</v>
      </c>
      <c r="R194" s="37">
        <f t="shared" si="245"/>
        <v>5437.6</v>
      </c>
      <c r="S194" s="18"/>
      <c r="T194" s="65">
        <f t="shared" ref="T194:T204" si="539">375/1.2</f>
        <v>312.5</v>
      </c>
      <c r="U194" s="56">
        <f t="shared" ref="U194:U203" si="540">T194*J194</f>
        <v>50</v>
      </c>
      <c r="V194" s="56">
        <f t="shared" ref="V194:V200" si="541">T194-U194</f>
        <v>262.5</v>
      </c>
      <c r="W194" s="56">
        <f t="shared" ref="W194:W200" si="542">V194*1.2</f>
        <v>315</v>
      </c>
      <c r="X194" s="36">
        <f t="shared" ref="X194:X200" si="543">Q194+((T194-U194)*1.2)</f>
        <v>30477.4</v>
      </c>
      <c r="Y194" s="37">
        <f t="shared" ref="Y194:Y203" si="544">((J194*I194)+(J194*T194))*1.2</f>
        <v>5629.6</v>
      </c>
      <c r="Z194" s="18"/>
      <c r="AA194" s="65">
        <v>625</v>
      </c>
      <c r="AB194" s="56">
        <f t="shared" ref="AB194:AB203" si="545">AA194*J194</f>
        <v>100</v>
      </c>
      <c r="AC194" s="56">
        <f t="shared" ref="AC194:AC200" si="546">AA194-AB194</f>
        <v>525</v>
      </c>
      <c r="AD194" s="56">
        <f t="shared" ref="AD194:AD200" si="547">AC194*1.2</f>
        <v>630</v>
      </c>
      <c r="AE194" s="36">
        <f t="shared" ref="AE194:AE200" si="548">Q194+AD194</f>
        <v>30792.400000000001</v>
      </c>
      <c r="AF194" s="37">
        <f t="shared" ref="AF194:AF203" si="549">((J194*I194)+(J194*AA194))*1.2</f>
        <v>5689.6</v>
      </c>
      <c r="AG194" s="18"/>
      <c r="AH194" s="56"/>
      <c r="AI194" s="56"/>
      <c r="AJ194" s="56"/>
      <c r="AK194" s="56"/>
      <c r="AL194" s="36"/>
      <c r="AM194" s="83"/>
      <c r="AN194" s="18"/>
      <c r="AO194" s="56"/>
      <c r="AP194" s="56"/>
      <c r="AQ194" s="56"/>
      <c r="AR194" s="56"/>
      <c r="AS194" s="36"/>
      <c r="AT194" s="83"/>
      <c r="AU194" s="18"/>
      <c r="AV194" s="35">
        <v>0.08</v>
      </c>
      <c r="AW194" s="56">
        <f t="shared" ref="AW194:AW203" si="550">AV194*I194</f>
        <v>2320.666666666667</v>
      </c>
      <c r="AX194" s="35">
        <f t="shared" ref="AX194:AX203" si="551">J194</f>
        <v>0.16</v>
      </c>
      <c r="AY194" s="56">
        <f t="shared" ref="AY194:AY203" si="552">I194*J194</f>
        <v>4641.3333333333339</v>
      </c>
      <c r="AZ194" s="35">
        <v>0.12</v>
      </c>
      <c r="BA194" s="56">
        <f t="shared" ref="BA194:BA203" si="553">AZ194*I194</f>
        <v>3481</v>
      </c>
      <c r="BB194" s="38">
        <f t="shared" ref="BB194:BB205" si="554">BC194/I194</f>
        <v>0.12000000000000002</v>
      </c>
      <c r="BC194" s="57">
        <f t="shared" ref="BC194:BC200" si="555">(AY194+AW194)-BA194</f>
        <v>3481.0000000000009</v>
      </c>
      <c r="BD194" s="56">
        <f t="shared" ref="BD194:BD200" si="556">((AX194+AV194)-AZ194)*T194</f>
        <v>37.5</v>
      </c>
      <c r="BE194" s="57">
        <f t="shared" ref="BE194:BE200" si="557">BC194+BD194</f>
        <v>3518.5000000000009</v>
      </c>
      <c r="BF194" s="56">
        <f t="shared" ref="BF194:BF200" si="558">((AX194+AV194)-AZ194)*AA194</f>
        <v>75</v>
      </c>
      <c r="BG194" s="57">
        <f t="shared" ref="BG194:BG200" si="559">BC194+BF194</f>
        <v>3556.0000000000009</v>
      </c>
      <c r="BH194" s="56"/>
      <c r="BI194" s="66"/>
      <c r="BJ194" s="56"/>
      <c r="BK194" s="66"/>
      <c r="BL194" s="1"/>
    </row>
    <row r="195" spans="1:64" ht="25" customHeight="1">
      <c r="A195" s="20" t="e">
        <f>_xlfn.XLOOKUP(G195,'[1]Hyundai Comms PL 0725'!$A:$A,'[1]Hyundai Comms PL 0725'!$B:$B)</f>
        <v>#N/A</v>
      </c>
      <c r="B195" s="20">
        <f t="shared" si="532"/>
        <v>2</v>
      </c>
      <c r="C195" s="20" t="str">
        <f t="shared" si="533"/>
        <v>TUCSON Petrol &amp; 48V [MY25]</v>
      </c>
      <c r="D195" s="33" t="str">
        <f t="shared" si="534"/>
        <v>TUCSON Petrol &amp; 48V [MY25] 2</v>
      </c>
      <c r="E195" s="33" t="str">
        <f t="shared" si="535"/>
        <v>TUCSON Petrol &amp; 48V [MY25] 2 - Advance 65kWh +Comfort Pack MY25</v>
      </c>
      <c r="F195" s="33" t="str">
        <f>_xlfn.XLOOKUP(G195,'Wholesale Price List'!B:B,'Wholesale Price List'!C:C)</f>
        <v>HYKN00ADC5HE A  2</v>
      </c>
      <c r="G195" s="33" t="str">
        <f>'Wholesale Price List'!B363</f>
        <v>7FW5ZHZ7ZGG03I</v>
      </c>
      <c r="H195" s="34" t="str">
        <f>VLOOKUP($G195,'Wholesale Price List'!$B:$Z,4,FALSE)</f>
        <v>Advance 65kWh +Comfort Pack MY25</v>
      </c>
      <c r="I195" s="56">
        <f>VLOOKUP($G195,'Wholesale Price List'!$B:$V,9,FALSE)</f>
        <v>29008.333333333336</v>
      </c>
      <c r="J195" s="35">
        <v>0.16</v>
      </c>
      <c r="K195" s="137">
        <v>110</v>
      </c>
      <c r="L195" s="56">
        <f t="shared" si="244"/>
        <v>4531.3333333333339</v>
      </c>
      <c r="M195" s="56">
        <f t="shared" si="536"/>
        <v>24477</v>
      </c>
      <c r="N195" s="56">
        <f t="shared" si="537"/>
        <v>4895.4000000000005</v>
      </c>
      <c r="O195" s="65">
        <v>780</v>
      </c>
      <c r="P195" s="56">
        <f>VLOOKUP($G195,'Wholesale Price List'!$B:$W,22,FALSE)</f>
        <v>10</v>
      </c>
      <c r="Q195" s="36">
        <f t="shared" si="538"/>
        <v>30162.400000000001</v>
      </c>
      <c r="R195" s="37">
        <f t="shared" si="245"/>
        <v>5437.6</v>
      </c>
      <c r="S195" s="18"/>
      <c r="T195" s="65">
        <f t="shared" si="539"/>
        <v>312.5</v>
      </c>
      <c r="U195" s="56">
        <f t="shared" si="540"/>
        <v>50</v>
      </c>
      <c r="V195" s="56">
        <f t="shared" si="541"/>
        <v>262.5</v>
      </c>
      <c r="W195" s="56">
        <f t="shared" si="542"/>
        <v>315</v>
      </c>
      <c r="X195" s="36">
        <f t="shared" si="543"/>
        <v>30477.4</v>
      </c>
      <c r="Y195" s="37">
        <f t="shared" si="544"/>
        <v>5629.6</v>
      </c>
      <c r="Z195" s="18"/>
      <c r="AA195" s="65">
        <v>625</v>
      </c>
      <c r="AB195" s="56">
        <f t="shared" si="545"/>
        <v>100</v>
      </c>
      <c r="AC195" s="56">
        <f t="shared" si="546"/>
        <v>525</v>
      </c>
      <c r="AD195" s="56">
        <f t="shared" si="547"/>
        <v>630</v>
      </c>
      <c r="AE195" s="36">
        <f t="shared" si="548"/>
        <v>30792.400000000001</v>
      </c>
      <c r="AF195" s="37">
        <f t="shared" si="549"/>
        <v>5689.6</v>
      </c>
      <c r="AG195" s="18"/>
      <c r="AH195" s="56"/>
      <c r="AI195" s="56"/>
      <c r="AJ195" s="56"/>
      <c r="AK195" s="56"/>
      <c r="AL195" s="36"/>
      <c r="AM195" s="83"/>
      <c r="AN195" s="18"/>
      <c r="AO195" s="56"/>
      <c r="AP195" s="56"/>
      <c r="AQ195" s="56"/>
      <c r="AR195" s="56"/>
      <c r="AS195" s="36"/>
      <c r="AT195" s="83"/>
      <c r="AU195" s="18"/>
      <c r="AV195" s="35">
        <v>0.08</v>
      </c>
      <c r="AW195" s="56">
        <f t="shared" si="550"/>
        <v>2320.666666666667</v>
      </c>
      <c r="AX195" s="35">
        <f t="shared" si="551"/>
        <v>0.16</v>
      </c>
      <c r="AY195" s="56">
        <f t="shared" si="552"/>
        <v>4641.3333333333339</v>
      </c>
      <c r="AZ195" s="35">
        <v>0.12</v>
      </c>
      <c r="BA195" s="56">
        <f t="shared" si="553"/>
        <v>3481</v>
      </c>
      <c r="BB195" s="38">
        <f t="shared" si="554"/>
        <v>0.12000000000000002</v>
      </c>
      <c r="BC195" s="57">
        <f t="shared" si="555"/>
        <v>3481.0000000000009</v>
      </c>
      <c r="BD195" s="56">
        <f t="shared" si="556"/>
        <v>37.5</v>
      </c>
      <c r="BE195" s="57">
        <f t="shared" si="557"/>
        <v>3518.5000000000009</v>
      </c>
      <c r="BF195" s="56">
        <f t="shared" si="558"/>
        <v>75</v>
      </c>
      <c r="BG195" s="57">
        <f t="shared" si="559"/>
        <v>3556.0000000000009</v>
      </c>
      <c r="BH195" s="56"/>
      <c r="BI195" s="66"/>
      <c r="BJ195" s="56"/>
      <c r="BK195" s="66"/>
      <c r="BL195" s="1"/>
    </row>
    <row r="196" spans="1:64" ht="25" customHeight="1">
      <c r="A196" s="20" t="str">
        <f>_xlfn.XLOOKUP(G196,'[1]Hyundai Comms PL 0725'!$A:$A,'[1]Hyundai Comms PL 0725'!$B:$B)</f>
        <v>HYKN00NLI5HE A  2</v>
      </c>
      <c r="B196" s="20">
        <f t="shared" si="532"/>
        <v>3</v>
      </c>
      <c r="C196" s="20" t="str">
        <f t="shared" si="533"/>
        <v>TUCSON Petrol &amp; 48V [MY25]</v>
      </c>
      <c r="D196" s="33" t="str">
        <f t="shared" si="534"/>
        <v>TUCSON Petrol &amp; 48V [MY25] 3</v>
      </c>
      <c r="E196" s="33" t="str">
        <f t="shared" si="535"/>
        <v>TUCSON Petrol &amp; 48V [MY25] 3 - N Line 65kWh +2TR MY25</v>
      </c>
      <c r="F196" s="33" t="str">
        <f>_xlfn.XLOOKUP(G196,'Wholesale Price List'!B:B,'Wholesale Price List'!C:C)</f>
        <v>HYKN00NLI5HE A  2</v>
      </c>
      <c r="G196" s="33" t="str">
        <f>'Wholesale Price List'!B364</f>
        <v>7FW5ZHZ7ZBB086</v>
      </c>
      <c r="H196" s="34" t="str">
        <f>VLOOKUP($G196,'Wholesale Price List'!$B:$Z,4,FALSE)</f>
        <v>N Line 65kWh +2TR MY25</v>
      </c>
      <c r="I196" s="56">
        <f>VLOOKUP($G196,'Wholesale Price List'!$B:$V,9,FALSE)</f>
        <v>30591.666666666668</v>
      </c>
      <c r="J196" s="35">
        <v>0.16</v>
      </c>
      <c r="K196" s="137">
        <v>110</v>
      </c>
      <c r="L196" s="56">
        <f t="shared" ref="L196:L309" si="560">(I196*J196)-K196</f>
        <v>4784.666666666667</v>
      </c>
      <c r="M196" s="56">
        <f t="shared" si="536"/>
        <v>25807</v>
      </c>
      <c r="N196" s="56">
        <f t="shared" si="537"/>
        <v>5161.4000000000005</v>
      </c>
      <c r="O196" s="65">
        <v>780</v>
      </c>
      <c r="P196" s="56">
        <f>VLOOKUP($G196,'Wholesale Price List'!$B:$W,22,FALSE)</f>
        <v>10</v>
      </c>
      <c r="Q196" s="36">
        <f t="shared" si="538"/>
        <v>31758.400000000001</v>
      </c>
      <c r="R196" s="37">
        <f t="shared" ref="R196:R309" si="561">((J196*I196)*1.2)-(K196*1.2)</f>
        <v>5741.6</v>
      </c>
      <c r="S196" s="18"/>
      <c r="T196" s="65">
        <f t="shared" si="539"/>
        <v>312.5</v>
      </c>
      <c r="U196" s="56">
        <f t="shared" si="540"/>
        <v>50</v>
      </c>
      <c r="V196" s="56">
        <f t="shared" si="541"/>
        <v>262.5</v>
      </c>
      <c r="W196" s="56">
        <f t="shared" si="542"/>
        <v>315</v>
      </c>
      <c r="X196" s="36">
        <f t="shared" si="543"/>
        <v>32073.4</v>
      </c>
      <c r="Y196" s="37">
        <f t="shared" si="544"/>
        <v>5933.6</v>
      </c>
      <c r="Z196" s="18"/>
      <c r="AA196" s="65">
        <v>625</v>
      </c>
      <c r="AB196" s="56">
        <f t="shared" si="545"/>
        <v>100</v>
      </c>
      <c r="AC196" s="56">
        <f t="shared" si="546"/>
        <v>525</v>
      </c>
      <c r="AD196" s="56">
        <f t="shared" si="547"/>
        <v>630</v>
      </c>
      <c r="AE196" s="36">
        <f t="shared" si="548"/>
        <v>32388.400000000001</v>
      </c>
      <c r="AF196" s="37">
        <f t="shared" si="549"/>
        <v>5993.6</v>
      </c>
      <c r="AG196" s="18"/>
      <c r="AH196" s="56"/>
      <c r="AI196" s="56"/>
      <c r="AJ196" s="56"/>
      <c r="AK196" s="56"/>
      <c r="AL196" s="36"/>
      <c r="AM196" s="83"/>
      <c r="AN196" s="18"/>
      <c r="AO196" s="56"/>
      <c r="AP196" s="56"/>
      <c r="AQ196" s="56"/>
      <c r="AR196" s="56"/>
      <c r="AS196" s="36"/>
      <c r="AT196" s="83"/>
      <c r="AU196" s="18"/>
      <c r="AV196" s="35">
        <v>0.08</v>
      </c>
      <c r="AW196" s="56">
        <f t="shared" si="550"/>
        <v>2447.3333333333335</v>
      </c>
      <c r="AX196" s="35">
        <f t="shared" si="551"/>
        <v>0.16</v>
      </c>
      <c r="AY196" s="56">
        <f t="shared" si="552"/>
        <v>4894.666666666667</v>
      </c>
      <c r="AZ196" s="35">
        <v>0.12</v>
      </c>
      <c r="BA196" s="56">
        <f t="shared" si="553"/>
        <v>3671</v>
      </c>
      <c r="BB196" s="38">
        <f t="shared" si="554"/>
        <v>0.12</v>
      </c>
      <c r="BC196" s="57">
        <f t="shared" si="555"/>
        <v>3671</v>
      </c>
      <c r="BD196" s="56">
        <f t="shared" si="556"/>
        <v>37.5</v>
      </c>
      <c r="BE196" s="57">
        <f t="shared" si="557"/>
        <v>3708.5</v>
      </c>
      <c r="BF196" s="56">
        <f t="shared" si="558"/>
        <v>75</v>
      </c>
      <c r="BG196" s="57">
        <f t="shared" si="559"/>
        <v>3746</v>
      </c>
      <c r="BH196" s="56"/>
      <c r="BI196" s="66"/>
      <c r="BJ196" s="56"/>
      <c r="BK196" s="66"/>
      <c r="BL196" s="1"/>
    </row>
    <row r="197" spans="1:64" ht="25" customHeight="1">
      <c r="A197" s="20" t="e">
        <f>_xlfn.XLOOKUP(G197,'[1]Hyundai Comms PL 0725'!$A:$A,'[1]Hyundai Comms PL 0725'!$B:$B)</f>
        <v>#N/A</v>
      </c>
      <c r="B197" s="20">
        <f t="shared" si="532"/>
        <v>4</v>
      </c>
      <c r="C197" s="20" t="str">
        <f t="shared" si="533"/>
        <v>TUCSON Petrol &amp; 48V [MY25]</v>
      </c>
      <c r="D197" s="33" t="str">
        <f t="shared" si="534"/>
        <v>TUCSON Petrol &amp; 48V [MY25] 4</v>
      </c>
      <c r="E197" s="33" t="str">
        <f t="shared" si="535"/>
        <v>TUCSON Petrol &amp; 48V [MY25] 4 - N Line 65kWh +2TR MY25</v>
      </c>
      <c r="F197" s="33" t="str">
        <f>_xlfn.XLOOKUP(G197,'Wholesale Price List'!B:B,'Wholesale Price List'!C:C)</f>
        <v>HYKN00NLI5HE A  2</v>
      </c>
      <c r="G197" s="33" t="str">
        <f>'Wholesale Price List'!B365</f>
        <v>7FW5ZHZ7ZBB191</v>
      </c>
      <c r="H197" s="34" t="str">
        <f>VLOOKUP($G197,'Wholesale Price List'!$B:$Z,4,FALSE)</f>
        <v>N Line 65kWh +2TR MY25</v>
      </c>
      <c r="I197" s="56">
        <f>VLOOKUP($G197,'Wholesale Price List'!$B:$V,9,FALSE)</f>
        <v>30591.666666666668</v>
      </c>
      <c r="J197" s="35">
        <v>0.16</v>
      </c>
      <c r="K197" s="137">
        <v>110</v>
      </c>
      <c r="L197" s="56">
        <f t="shared" si="560"/>
        <v>4784.666666666667</v>
      </c>
      <c r="M197" s="56">
        <f t="shared" si="536"/>
        <v>25807</v>
      </c>
      <c r="N197" s="56">
        <f t="shared" si="537"/>
        <v>5161.4000000000005</v>
      </c>
      <c r="O197" s="65">
        <v>780</v>
      </c>
      <c r="P197" s="56">
        <f>VLOOKUP($G197,'Wholesale Price List'!$B:$W,22,FALSE)</f>
        <v>10</v>
      </c>
      <c r="Q197" s="36">
        <f t="shared" si="538"/>
        <v>31758.400000000001</v>
      </c>
      <c r="R197" s="37">
        <f t="shared" si="561"/>
        <v>5741.6</v>
      </c>
      <c r="S197" s="18"/>
      <c r="T197" s="65">
        <f t="shared" si="539"/>
        <v>312.5</v>
      </c>
      <c r="U197" s="56">
        <f t="shared" si="540"/>
        <v>50</v>
      </c>
      <c r="V197" s="56">
        <f t="shared" si="541"/>
        <v>262.5</v>
      </c>
      <c r="W197" s="56">
        <f t="shared" si="542"/>
        <v>315</v>
      </c>
      <c r="X197" s="36">
        <f t="shared" si="543"/>
        <v>32073.4</v>
      </c>
      <c r="Y197" s="37">
        <f t="shared" si="544"/>
        <v>5933.6</v>
      </c>
      <c r="Z197" s="18"/>
      <c r="AA197" s="65">
        <v>625</v>
      </c>
      <c r="AB197" s="56">
        <f t="shared" si="545"/>
        <v>100</v>
      </c>
      <c r="AC197" s="56">
        <f t="shared" si="546"/>
        <v>525</v>
      </c>
      <c r="AD197" s="56">
        <f t="shared" si="547"/>
        <v>630</v>
      </c>
      <c r="AE197" s="36">
        <f t="shared" si="548"/>
        <v>32388.400000000001</v>
      </c>
      <c r="AF197" s="37">
        <f t="shared" si="549"/>
        <v>5993.6</v>
      </c>
      <c r="AG197" s="18"/>
      <c r="AH197" s="56"/>
      <c r="AI197" s="56"/>
      <c r="AJ197" s="56"/>
      <c r="AK197" s="56"/>
      <c r="AL197" s="36"/>
      <c r="AM197" s="83"/>
      <c r="AN197" s="18"/>
      <c r="AO197" s="56"/>
      <c r="AP197" s="56"/>
      <c r="AQ197" s="56"/>
      <c r="AR197" s="56"/>
      <c r="AS197" s="36"/>
      <c r="AT197" s="83"/>
      <c r="AU197" s="18"/>
      <c r="AV197" s="35">
        <v>0.08</v>
      </c>
      <c r="AW197" s="56">
        <f t="shared" si="550"/>
        <v>2447.3333333333335</v>
      </c>
      <c r="AX197" s="35">
        <f t="shared" si="551"/>
        <v>0.16</v>
      </c>
      <c r="AY197" s="56">
        <f t="shared" si="552"/>
        <v>4894.666666666667</v>
      </c>
      <c r="AZ197" s="35">
        <v>0.12</v>
      </c>
      <c r="BA197" s="56">
        <f t="shared" si="553"/>
        <v>3671</v>
      </c>
      <c r="BB197" s="38">
        <f t="shared" si="554"/>
        <v>0.12</v>
      </c>
      <c r="BC197" s="57">
        <f t="shared" si="555"/>
        <v>3671</v>
      </c>
      <c r="BD197" s="56">
        <f t="shared" si="556"/>
        <v>37.5</v>
      </c>
      <c r="BE197" s="57">
        <f t="shared" si="557"/>
        <v>3708.5</v>
      </c>
      <c r="BF197" s="56">
        <f t="shared" si="558"/>
        <v>75</v>
      </c>
      <c r="BG197" s="57">
        <f t="shared" si="559"/>
        <v>3746</v>
      </c>
      <c r="BH197" s="56"/>
      <c r="BI197" s="66"/>
      <c r="BJ197" s="56"/>
      <c r="BK197" s="66"/>
      <c r="BL197" s="1"/>
    </row>
    <row r="198" spans="1:64" ht="25" customHeight="1">
      <c r="A198" s="20" t="str">
        <f>_xlfn.XLOOKUP(G198,'[1]Hyundai Comms PL 0725'!$A:$A,'[1]Hyundai Comms PL 0725'!$B:$B)</f>
        <v>HYKN00NLS5HE A  2</v>
      </c>
      <c r="B198" s="20">
        <f t="shared" si="532"/>
        <v>5</v>
      </c>
      <c r="C198" s="20" t="str">
        <f t="shared" si="533"/>
        <v>TUCSON Petrol &amp; 48V [MY25]</v>
      </c>
      <c r="D198" s="33" t="str">
        <f t="shared" si="534"/>
        <v>TUCSON Petrol &amp; 48V [MY25] 5</v>
      </c>
      <c r="E198" s="33" t="str">
        <f t="shared" si="535"/>
        <v>TUCSON Petrol &amp; 48V [MY25] 5 - N line S 65kWh +2TR MY25</v>
      </c>
      <c r="F198" s="33" t="str">
        <f>_xlfn.XLOOKUP(G198,'Wholesale Price List'!B:B,'Wholesale Price List'!C:C)</f>
        <v>HYKN00NLS5HE A  2</v>
      </c>
      <c r="G198" s="33" t="str">
        <f>'Wholesale Price List'!B366</f>
        <v>7FW5ZHZ7ZCC135</v>
      </c>
      <c r="H198" s="34" t="str">
        <f>VLOOKUP($G198,'Wholesale Price List'!$B:$Z,4,FALSE)</f>
        <v>N line S 65kWh +2TR MY25</v>
      </c>
      <c r="I198" s="56">
        <f>VLOOKUP($G198,'Wholesale Price List'!$B:$V,9,FALSE)</f>
        <v>32591.666666666668</v>
      </c>
      <c r="J198" s="35">
        <v>0.16</v>
      </c>
      <c r="K198" s="137">
        <v>110</v>
      </c>
      <c r="L198" s="56">
        <f t="shared" si="560"/>
        <v>5104.666666666667</v>
      </c>
      <c r="M198" s="56">
        <f t="shared" si="536"/>
        <v>27487</v>
      </c>
      <c r="N198" s="56">
        <f t="shared" si="537"/>
        <v>5497.4000000000005</v>
      </c>
      <c r="O198" s="65">
        <v>780</v>
      </c>
      <c r="P198" s="56">
        <f>VLOOKUP($G198,'Wholesale Price List'!$B:$W,22,FALSE)</f>
        <v>10</v>
      </c>
      <c r="Q198" s="36">
        <f t="shared" si="538"/>
        <v>33774.400000000001</v>
      </c>
      <c r="R198" s="37">
        <f t="shared" si="561"/>
        <v>6125.6</v>
      </c>
      <c r="S198" s="18"/>
      <c r="T198" s="65">
        <f t="shared" si="539"/>
        <v>312.5</v>
      </c>
      <c r="U198" s="56">
        <f t="shared" si="540"/>
        <v>50</v>
      </c>
      <c r="V198" s="56">
        <f t="shared" si="541"/>
        <v>262.5</v>
      </c>
      <c r="W198" s="56">
        <f t="shared" si="542"/>
        <v>315</v>
      </c>
      <c r="X198" s="36">
        <f t="shared" si="543"/>
        <v>34089.4</v>
      </c>
      <c r="Y198" s="37">
        <f t="shared" si="544"/>
        <v>6317.6</v>
      </c>
      <c r="Z198" s="18"/>
      <c r="AA198" s="65">
        <v>625</v>
      </c>
      <c r="AB198" s="56">
        <f t="shared" si="545"/>
        <v>100</v>
      </c>
      <c r="AC198" s="56">
        <f t="shared" si="546"/>
        <v>525</v>
      </c>
      <c r="AD198" s="56">
        <f t="shared" si="547"/>
        <v>630</v>
      </c>
      <c r="AE198" s="36">
        <f t="shared" si="548"/>
        <v>34404.400000000001</v>
      </c>
      <c r="AF198" s="37">
        <f t="shared" si="549"/>
        <v>6377.6</v>
      </c>
      <c r="AG198" s="18"/>
      <c r="AH198" s="56"/>
      <c r="AI198" s="56"/>
      <c r="AJ198" s="56"/>
      <c r="AK198" s="56"/>
      <c r="AL198" s="36"/>
      <c r="AM198" s="83"/>
      <c r="AN198" s="18"/>
      <c r="AO198" s="56"/>
      <c r="AP198" s="56"/>
      <c r="AQ198" s="56"/>
      <c r="AR198" s="56"/>
      <c r="AS198" s="36"/>
      <c r="AT198" s="83"/>
      <c r="AU198" s="18"/>
      <c r="AV198" s="35">
        <v>0.08</v>
      </c>
      <c r="AW198" s="56">
        <f t="shared" si="550"/>
        <v>2607.3333333333335</v>
      </c>
      <c r="AX198" s="35">
        <f t="shared" si="551"/>
        <v>0.16</v>
      </c>
      <c r="AY198" s="56">
        <f t="shared" si="552"/>
        <v>5214.666666666667</v>
      </c>
      <c r="AZ198" s="35">
        <v>0.12</v>
      </c>
      <c r="BA198" s="56">
        <f t="shared" si="553"/>
        <v>3911</v>
      </c>
      <c r="BB198" s="38">
        <f t="shared" si="554"/>
        <v>0.12</v>
      </c>
      <c r="BC198" s="57">
        <f t="shared" si="555"/>
        <v>3911</v>
      </c>
      <c r="BD198" s="56">
        <f t="shared" si="556"/>
        <v>37.5</v>
      </c>
      <c r="BE198" s="57">
        <f t="shared" si="557"/>
        <v>3948.5</v>
      </c>
      <c r="BF198" s="56">
        <f t="shared" si="558"/>
        <v>75</v>
      </c>
      <c r="BG198" s="57">
        <f t="shared" si="559"/>
        <v>3986</v>
      </c>
      <c r="BH198" s="56"/>
      <c r="BI198" s="66"/>
      <c r="BJ198" s="56"/>
      <c r="BK198" s="66"/>
      <c r="BL198" s="1"/>
    </row>
    <row r="199" spans="1:64" ht="25" customHeight="1">
      <c r="A199" s="20" t="str">
        <f>_xlfn.XLOOKUP(G199,'[1]Hyundai Comms PL 0725'!$A:$A,'[1]Hyundai Comms PL 0725'!$B:$B)</f>
        <v>HYKN00NLL5HE A  2</v>
      </c>
      <c r="B199" s="20">
        <f t="shared" si="532"/>
        <v>6</v>
      </c>
      <c r="C199" s="20" t="str">
        <f t="shared" si="533"/>
        <v>TUCSON Petrol &amp; 48V [MY25]</v>
      </c>
      <c r="D199" s="33" t="str">
        <f t="shared" si="534"/>
        <v>TUCSON Petrol &amp; 48V [MY25] 6</v>
      </c>
      <c r="E199" s="33" t="str">
        <f t="shared" si="535"/>
        <v>TUCSON Petrol &amp; 48V [MY25] 6 - N Line S 65kWh +Lux Pack MY25</v>
      </c>
      <c r="F199" s="33" t="str">
        <f>_xlfn.XLOOKUP(G199,'Wholesale Price List'!B:B,'Wholesale Price List'!C:C)</f>
        <v>HYKN00NLL5HE A  2</v>
      </c>
      <c r="G199" s="33" t="str">
        <f>'Wholesale Price List'!B367</f>
        <v>7FW5ZHZ7ZCC134</v>
      </c>
      <c r="H199" s="34" t="str">
        <f>VLOOKUP($G199,'Wholesale Price List'!$B:$Z,4,FALSE)</f>
        <v>N Line S 65kWh +Lux Pack MY25</v>
      </c>
      <c r="I199" s="56">
        <f>VLOOKUP($G199,'Wholesale Price List'!$B:$V,9,FALSE)</f>
        <v>33966.666666666672</v>
      </c>
      <c r="J199" s="35">
        <v>0.16</v>
      </c>
      <c r="K199" s="137">
        <v>110</v>
      </c>
      <c r="L199" s="56">
        <f t="shared" si="560"/>
        <v>5324.6666666666679</v>
      </c>
      <c r="M199" s="56">
        <f t="shared" si="536"/>
        <v>28642.000000000004</v>
      </c>
      <c r="N199" s="56">
        <f t="shared" si="537"/>
        <v>5728.4000000000015</v>
      </c>
      <c r="O199" s="65">
        <v>780</v>
      </c>
      <c r="P199" s="56">
        <f>VLOOKUP($G199,'Wholesale Price List'!$B:$W,22,FALSE)</f>
        <v>10</v>
      </c>
      <c r="Q199" s="36">
        <f t="shared" si="538"/>
        <v>35160.400000000009</v>
      </c>
      <c r="R199" s="37">
        <f t="shared" si="561"/>
        <v>6389.6000000000013</v>
      </c>
      <c r="S199" s="18"/>
      <c r="T199" s="65">
        <f t="shared" si="539"/>
        <v>312.5</v>
      </c>
      <c r="U199" s="56">
        <f t="shared" si="540"/>
        <v>50</v>
      </c>
      <c r="V199" s="56">
        <f t="shared" si="541"/>
        <v>262.5</v>
      </c>
      <c r="W199" s="56">
        <f t="shared" si="542"/>
        <v>315</v>
      </c>
      <c r="X199" s="36">
        <f t="shared" si="543"/>
        <v>35475.400000000009</v>
      </c>
      <c r="Y199" s="37">
        <f t="shared" si="544"/>
        <v>6581.6000000000013</v>
      </c>
      <c r="Z199" s="18"/>
      <c r="AA199" s="65">
        <v>625</v>
      </c>
      <c r="AB199" s="56">
        <f t="shared" si="545"/>
        <v>100</v>
      </c>
      <c r="AC199" s="56">
        <f t="shared" si="546"/>
        <v>525</v>
      </c>
      <c r="AD199" s="56">
        <f t="shared" si="547"/>
        <v>630</v>
      </c>
      <c r="AE199" s="36">
        <f t="shared" si="548"/>
        <v>35790.400000000009</v>
      </c>
      <c r="AF199" s="37">
        <f t="shared" si="549"/>
        <v>6641.6000000000013</v>
      </c>
      <c r="AG199" s="18"/>
      <c r="AH199" s="56"/>
      <c r="AI199" s="56"/>
      <c r="AJ199" s="56"/>
      <c r="AK199" s="56"/>
      <c r="AL199" s="36"/>
      <c r="AM199" s="83"/>
      <c r="AN199" s="18"/>
      <c r="AO199" s="56"/>
      <c r="AP199" s="56"/>
      <c r="AQ199" s="56"/>
      <c r="AR199" s="56"/>
      <c r="AS199" s="36"/>
      <c r="AT199" s="83"/>
      <c r="AU199" s="18"/>
      <c r="AV199" s="35">
        <v>0.08</v>
      </c>
      <c r="AW199" s="56">
        <f t="shared" si="550"/>
        <v>2717.3333333333339</v>
      </c>
      <c r="AX199" s="35">
        <f t="shared" si="551"/>
        <v>0.16</v>
      </c>
      <c r="AY199" s="56">
        <f t="shared" si="552"/>
        <v>5434.6666666666679</v>
      </c>
      <c r="AZ199" s="35">
        <v>0.12</v>
      </c>
      <c r="BA199" s="56">
        <f t="shared" si="553"/>
        <v>4076.0000000000005</v>
      </c>
      <c r="BB199" s="38">
        <f t="shared" si="554"/>
        <v>0.12000000000000002</v>
      </c>
      <c r="BC199" s="57">
        <f t="shared" si="555"/>
        <v>4076.0000000000014</v>
      </c>
      <c r="BD199" s="56">
        <f t="shared" si="556"/>
        <v>37.5</v>
      </c>
      <c r="BE199" s="57">
        <f t="shared" si="557"/>
        <v>4113.5000000000018</v>
      </c>
      <c r="BF199" s="56">
        <f t="shared" si="558"/>
        <v>75</v>
      </c>
      <c r="BG199" s="57">
        <f t="shared" si="559"/>
        <v>4151.0000000000018</v>
      </c>
      <c r="BH199" s="56"/>
      <c r="BI199" s="66"/>
      <c r="BJ199" s="56"/>
      <c r="BK199" s="66"/>
      <c r="BL199" s="1"/>
    </row>
    <row r="200" spans="1:64" ht="25" customHeight="1">
      <c r="A200" s="20" t="str">
        <f>_xlfn.XLOOKUP(G200,'[1]Hyundai Comms PL 0725'!$A:$A,'[1]Hyundai Comms PL 0725'!$B:$B)</f>
        <v>HYKN00ULL5HE A  2</v>
      </c>
      <c r="B200" s="20">
        <f t="shared" si="532"/>
        <v>7</v>
      </c>
      <c r="C200" s="20" t="str">
        <f t="shared" si="533"/>
        <v>TUCSON Petrol &amp; 48V [MY25]</v>
      </c>
      <c r="D200" s="33" t="str">
        <f t="shared" si="534"/>
        <v>TUCSON Petrol &amp; 48V [MY25] 7</v>
      </c>
      <c r="E200" s="33" t="str">
        <f t="shared" si="535"/>
        <v>TUCSON Petrol &amp; 48V [MY25] 7 - Ultimate 65kWh +Lux Pack MY25</v>
      </c>
      <c r="F200" s="33" t="str">
        <f>_xlfn.XLOOKUP(G200,'Wholesale Price List'!B:B,'Wholesale Price List'!C:C)</f>
        <v>HYKN00ULL5HE A  2</v>
      </c>
      <c r="G200" s="33" t="str">
        <f>'Wholesale Price List'!B368</f>
        <v>7FW5ZHZ7ZHH872</v>
      </c>
      <c r="H200" s="34" t="str">
        <f>VLOOKUP($G200,'Wholesale Price List'!$B:$Z,4,FALSE)</f>
        <v>Ultimate 65kWh +Lux Pack MY25</v>
      </c>
      <c r="I200" s="56">
        <f>VLOOKUP($G200,'Wholesale Price List'!$B:$V,9,FALSE)</f>
        <v>33508.333333333336</v>
      </c>
      <c r="J200" s="35">
        <v>0.16</v>
      </c>
      <c r="K200" s="137">
        <v>110</v>
      </c>
      <c r="L200" s="56">
        <f t="shared" si="560"/>
        <v>5251.3333333333339</v>
      </c>
      <c r="M200" s="56">
        <f t="shared" si="536"/>
        <v>28257</v>
      </c>
      <c r="N200" s="56">
        <f t="shared" si="537"/>
        <v>5651.4000000000005</v>
      </c>
      <c r="O200" s="65">
        <v>780</v>
      </c>
      <c r="P200" s="56">
        <f>VLOOKUP($G200,'Wholesale Price List'!$B:$W,22,FALSE)</f>
        <v>10</v>
      </c>
      <c r="Q200" s="36">
        <f t="shared" si="538"/>
        <v>34698.400000000001</v>
      </c>
      <c r="R200" s="37">
        <f t="shared" si="561"/>
        <v>6301.6</v>
      </c>
      <c r="S200" s="18"/>
      <c r="T200" s="65">
        <f t="shared" si="539"/>
        <v>312.5</v>
      </c>
      <c r="U200" s="56">
        <f t="shared" si="540"/>
        <v>50</v>
      </c>
      <c r="V200" s="56">
        <f t="shared" si="541"/>
        <v>262.5</v>
      </c>
      <c r="W200" s="56">
        <f t="shared" si="542"/>
        <v>315</v>
      </c>
      <c r="X200" s="36">
        <f t="shared" si="543"/>
        <v>35013.4</v>
      </c>
      <c r="Y200" s="37">
        <f t="shared" si="544"/>
        <v>6493.6</v>
      </c>
      <c r="Z200" s="18"/>
      <c r="AA200" s="65">
        <v>625</v>
      </c>
      <c r="AB200" s="56">
        <f t="shared" si="545"/>
        <v>100</v>
      </c>
      <c r="AC200" s="56">
        <f t="shared" si="546"/>
        <v>525</v>
      </c>
      <c r="AD200" s="56">
        <f t="shared" si="547"/>
        <v>630</v>
      </c>
      <c r="AE200" s="36">
        <f t="shared" si="548"/>
        <v>35328.400000000001</v>
      </c>
      <c r="AF200" s="37">
        <f t="shared" si="549"/>
        <v>6553.6</v>
      </c>
      <c r="AG200" s="18"/>
      <c r="AH200" s="56"/>
      <c r="AI200" s="56"/>
      <c r="AJ200" s="56"/>
      <c r="AK200" s="56"/>
      <c r="AL200" s="36"/>
      <c r="AM200" s="83"/>
      <c r="AN200" s="18"/>
      <c r="AO200" s="56"/>
      <c r="AP200" s="56"/>
      <c r="AQ200" s="56"/>
      <c r="AR200" s="56"/>
      <c r="AS200" s="36"/>
      <c r="AT200" s="83"/>
      <c r="AU200" s="18"/>
      <c r="AV200" s="35">
        <v>0.08</v>
      </c>
      <c r="AW200" s="56">
        <f t="shared" si="550"/>
        <v>2680.666666666667</v>
      </c>
      <c r="AX200" s="35">
        <f t="shared" si="551"/>
        <v>0.16</v>
      </c>
      <c r="AY200" s="56">
        <f t="shared" si="552"/>
        <v>5361.3333333333339</v>
      </c>
      <c r="AZ200" s="35">
        <v>0.12</v>
      </c>
      <c r="BA200" s="56">
        <f t="shared" si="553"/>
        <v>4021</v>
      </c>
      <c r="BB200" s="38">
        <f t="shared" si="554"/>
        <v>0.12000000000000002</v>
      </c>
      <c r="BC200" s="57">
        <f t="shared" si="555"/>
        <v>4021.0000000000009</v>
      </c>
      <c r="BD200" s="56">
        <f t="shared" si="556"/>
        <v>37.5</v>
      </c>
      <c r="BE200" s="57">
        <f t="shared" si="557"/>
        <v>4058.5000000000009</v>
      </c>
      <c r="BF200" s="56">
        <f t="shared" si="558"/>
        <v>75</v>
      </c>
      <c r="BG200" s="57">
        <f t="shared" si="559"/>
        <v>4096.0000000000009</v>
      </c>
      <c r="BH200" s="56"/>
      <c r="BI200" s="66"/>
      <c r="BJ200" s="56"/>
      <c r="BK200" s="66"/>
      <c r="BL200" s="1"/>
    </row>
    <row r="201" spans="1:64" ht="25" customHeight="1">
      <c r="A201" s="20" t="str">
        <f>_xlfn.XLOOKUP(G201,'[1]Hyundai Comms PL 0725'!$A:$A,'[1]Hyundai Comms PL 0725'!$B:$B)</f>
        <v>HYKN00NLL5HE A  2</v>
      </c>
      <c r="B201" s="20">
        <f t="shared" si="532"/>
        <v>8</v>
      </c>
      <c r="C201" s="20" t="str">
        <f t="shared" si="533"/>
        <v>TUCSON Petrol &amp; 48V [MY25]</v>
      </c>
      <c r="D201" s="33" t="str">
        <f t="shared" si="534"/>
        <v>TUCSON Petrol &amp; 48V [MY25] 8</v>
      </c>
      <c r="E201" s="33" t="str">
        <f t="shared" si="535"/>
        <v>TUCSON Petrol &amp; 48V [MY25] 8 - N Line S 65kWh +Lux Pack +2TR MY25</v>
      </c>
      <c r="F201" s="33" t="str">
        <f>_xlfn.XLOOKUP(G201,'Wholesale Price List'!B:B,'Wholesale Price List'!C:C)</f>
        <v>HYKN00NLL5HE A  2</v>
      </c>
      <c r="G201" s="33" t="str">
        <f>'Wholesale Price List'!B369</f>
        <v>7FW5ZHZ7ZCC136</v>
      </c>
      <c r="H201" s="34" t="str">
        <f>VLOOKUP($G201,'Wholesale Price List'!$B:$Z,4,FALSE)</f>
        <v>N Line S 65kWh +Lux Pack +2TR MY25</v>
      </c>
      <c r="I201" s="56">
        <f>VLOOKUP($G201,'Wholesale Price List'!$B:$V,9,FALSE)</f>
        <v>34383.333333333336</v>
      </c>
      <c r="J201" s="35">
        <v>0.16</v>
      </c>
      <c r="K201" s="137">
        <v>110</v>
      </c>
      <c r="L201" s="56">
        <f t="shared" si="560"/>
        <v>5391.3333333333339</v>
      </c>
      <c r="M201" s="56">
        <f t="shared" ref="M201:M203" si="562">I201-L201</f>
        <v>28992</v>
      </c>
      <c r="N201" s="56">
        <f t="shared" ref="N201:N203" si="563">M201*20%</f>
        <v>5798.4000000000005</v>
      </c>
      <c r="O201" s="65">
        <v>780</v>
      </c>
      <c r="P201" s="56">
        <f>VLOOKUP($G201,'Wholesale Price List'!$B:$W,22,FALSE)</f>
        <v>10</v>
      </c>
      <c r="Q201" s="36">
        <f t="shared" si="538"/>
        <v>35580.400000000001</v>
      </c>
      <c r="R201" s="37">
        <f t="shared" si="561"/>
        <v>6469.6</v>
      </c>
      <c r="S201" s="18"/>
      <c r="T201" s="65">
        <f t="shared" si="539"/>
        <v>312.5</v>
      </c>
      <c r="U201" s="56">
        <f t="shared" si="540"/>
        <v>50</v>
      </c>
      <c r="V201" s="56">
        <f t="shared" ref="V201:V203" si="564">T201-U201</f>
        <v>262.5</v>
      </c>
      <c r="W201" s="56">
        <f t="shared" ref="W201:W203" si="565">V201*1.2</f>
        <v>315</v>
      </c>
      <c r="X201" s="36">
        <f t="shared" ref="X201:X203" si="566">Q201+((T201-U201)*1.2)</f>
        <v>35895.4</v>
      </c>
      <c r="Y201" s="37">
        <f t="shared" si="544"/>
        <v>6661.6</v>
      </c>
      <c r="Z201" s="18"/>
      <c r="AA201" s="65">
        <v>625</v>
      </c>
      <c r="AB201" s="56">
        <f t="shared" si="545"/>
        <v>100</v>
      </c>
      <c r="AC201" s="56">
        <f t="shared" ref="AC201:AC203" si="567">AA201-AB201</f>
        <v>525</v>
      </c>
      <c r="AD201" s="56">
        <f t="shared" ref="AD201:AD203" si="568">AC201*1.2</f>
        <v>630</v>
      </c>
      <c r="AE201" s="36">
        <f t="shared" ref="AE201:AE203" si="569">Q201+AD201</f>
        <v>36210.400000000001</v>
      </c>
      <c r="AF201" s="37">
        <f t="shared" si="549"/>
        <v>6721.6</v>
      </c>
      <c r="AG201" s="18"/>
      <c r="AH201" s="56"/>
      <c r="AI201" s="56"/>
      <c r="AJ201" s="56"/>
      <c r="AK201" s="56"/>
      <c r="AL201" s="36"/>
      <c r="AM201" s="83"/>
      <c r="AN201" s="18"/>
      <c r="AO201" s="56"/>
      <c r="AP201" s="56"/>
      <c r="AQ201" s="56"/>
      <c r="AR201" s="56"/>
      <c r="AS201" s="36"/>
      <c r="AT201" s="83"/>
      <c r="AU201" s="18"/>
      <c r="AV201" s="35">
        <v>0.08</v>
      </c>
      <c r="AW201" s="56">
        <f t="shared" si="550"/>
        <v>2750.666666666667</v>
      </c>
      <c r="AX201" s="35">
        <f t="shared" si="551"/>
        <v>0.16</v>
      </c>
      <c r="AY201" s="56">
        <f t="shared" si="552"/>
        <v>5501.3333333333339</v>
      </c>
      <c r="AZ201" s="35">
        <v>0.12</v>
      </c>
      <c r="BA201" s="56">
        <f t="shared" si="553"/>
        <v>4126</v>
      </c>
      <c r="BB201" s="38">
        <f t="shared" si="554"/>
        <v>0.12</v>
      </c>
      <c r="BC201" s="57">
        <f t="shared" ref="BC201:BC203" si="570">(AY201+AW201)-BA201</f>
        <v>4126</v>
      </c>
      <c r="BD201" s="56">
        <f t="shared" ref="BD201:BD203" si="571">((AX201+AV201)-AZ201)*T201</f>
        <v>37.5</v>
      </c>
      <c r="BE201" s="57">
        <f t="shared" ref="BE201:BE203" si="572">BC201+BD201</f>
        <v>4163.5</v>
      </c>
      <c r="BF201" s="56">
        <f t="shared" ref="BF201:BF203" si="573">((AX201+AV201)-AZ201)*AA201</f>
        <v>75</v>
      </c>
      <c r="BG201" s="57">
        <f t="shared" ref="BG201:BG203" si="574">BC201+BF201</f>
        <v>4201</v>
      </c>
      <c r="BH201" s="56"/>
      <c r="BI201" s="66"/>
      <c r="BJ201" s="56"/>
      <c r="BK201" s="66"/>
      <c r="BL201" s="1"/>
    </row>
    <row r="202" spans="1:64" ht="25" customHeight="1">
      <c r="A202" s="20" t="str">
        <f>_xlfn.XLOOKUP(G202,'[1]Hyundai Comms PL 0725'!$A:$A,'[1]Hyundai Comms PL 0725'!$B:$B)</f>
        <v>HYKN00ULT5HE A  2</v>
      </c>
      <c r="B202" s="20">
        <f t="shared" si="532"/>
        <v>9</v>
      </c>
      <c r="C202" s="20" t="str">
        <f t="shared" si="533"/>
        <v>TUCSON Petrol &amp; 48V [MY25]</v>
      </c>
      <c r="D202" s="33" t="str">
        <f t="shared" si="534"/>
        <v>TUCSON Petrol &amp; 48V [MY25] 9</v>
      </c>
      <c r="E202" s="33" t="str">
        <f t="shared" si="535"/>
        <v>TUCSON Petrol &amp; 48V [MY25] 9 - Ultimate 65kWh +17" alloys MY25</v>
      </c>
      <c r="F202" s="33" t="str">
        <f>_xlfn.XLOOKUP(G202,'Wholesale Price List'!B:B,'Wholesale Price List'!C:C)</f>
        <v>HYKN00ULT5HE A  2</v>
      </c>
      <c r="G202" s="33" t="str">
        <f>'Wholesale Price List'!B370</f>
        <v>7FW5ZHZ7ZHH882</v>
      </c>
      <c r="H202" s="34" t="str">
        <f>VLOOKUP($G202,'Wholesale Price List'!$B:$Z,4,FALSE)</f>
        <v>Ultimate 65kWh +17" alloys MY25</v>
      </c>
      <c r="I202" s="56">
        <f>VLOOKUP($G202,'Wholesale Price List'!$B:$V,9,FALSE)</f>
        <v>32175</v>
      </c>
      <c r="J202" s="35">
        <v>0.16</v>
      </c>
      <c r="K202" s="137">
        <v>110</v>
      </c>
      <c r="L202" s="56">
        <f t="shared" si="560"/>
        <v>5038</v>
      </c>
      <c r="M202" s="56">
        <f t="shared" si="562"/>
        <v>27137</v>
      </c>
      <c r="N202" s="56">
        <f t="shared" si="563"/>
        <v>5427.4000000000005</v>
      </c>
      <c r="O202" s="65">
        <v>780</v>
      </c>
      <c r="P202" s="56">
        <f>VLOOKUP($G202,'Wholesale Price List'!$B:$W,22,FALSE)</f>
        <v>10</v>
      </c>
      <c r="Q202" s="36">
        <f t="shared" si="538"/>
        <v>33354.400000000001</v>
      </c>
      <c r="R202" s="37">
        <f t="shared" si="561"/>
        <v>6045.5999999999995</v>
      </c>
      <c r="S202" s="18"/>
      <c r="T202" s="65">
        <f t="shared" si="539"/>
        <v>312.5</v>
      </c>
      <c r="U202" s="56">
        <f t="shared" si="540"/>
        <v>50</v>
      </c>
      <c r="V202" s="56">
        <f t="shared" si="564"/>
        <v>262.5</v>
      </c>
      <c r="W202" s="56">
        <f t="shared" si="565"/>
        <v>315</v>
      </c>
      <c r="X202" s="36">
        <f t="shared" si="566"/>
        <v>33669.4</v>
      </c>
      <c r="Y202" s="37">
        <f t="shared" si="544"/>
        <v>6237.5999999999995</v>
      </c>
      <c r="Z202" s="18"/>
      <c r="AA202" s="65">
        <v>625</v>
      </c>
      <c r="AB202" s="56">
        <f t="shared" si="545"/>
        <v>100</v>
      </c>
      <c r="AC202" s="56">
        <f t="shared" si="567"/>
        <v>525</v>
      </c>
      <c r="AD202" s="56">
        <f t="shared" si="568"/>
        <v>630</v>
      </c>
      <c r="AE202" s="36">
        <f t="shared" si="569"/>
        <v>33984.400000000001</v>
      </c>
      <c r="AF202" s="37">
        <f t="shared" si="549"/>
        <v>6297.5999999999995</v>
      </c>
      <c r="AG202" s="18"/>
      <c r="AH202" s="56"/>
      <c r="AI202" s="56"/>
      <c r="AJ202" s="56"/>
      <c r="AK202" s="56"/>
      <c r="AL202" s="36"/>
      <c r="AM202" s="83"/>
      <c r="AN202" s="18"/>
      <c r="AO202" s="56"/>
      <c r="AP202" s="56"/>
      <c r="AQ202" s="56"/>
      <c r="AR202" s="56"/>
      <c r="AS202" s="36"/>
      <c r="AT202" s="83"/>
      <c r="AU202" s="18"/>
      <c r="AV202" s="35">
        <v>0.08</v>
      </c>
      <c r="AW202" s="56">
        <f t="shared" si="550"/>
        <v>2574</v>
      </c>
      <c r="AX202" s="35">
        <f t="shared" si="551"/>
        <v>0.16</v>
      </c>
      <c r="AY202" s="56">
        <f t="shared" si="552"/>
        <v>5148</v>
      </c>
      <c r="AZ202" s="35">
        <v>0.12</v>
      </c>
      <c r="BA202" s="56">
        <f t="shared" si="553"/>
        <v>3861</v>
      </c>
      <c r="BB202" s="38">
        <f t="shared" si="554"/>
        <v>0.12</v>
      </c>
      <c r="BC202" s="57">
        <f t="shared" si="570"/>
        <v>3861</v>
      </c>
      <c r="BD202" s="56">
        <f t="shared" si="571"/>
        <v>37.5</v>
      </c>
      <c r="BE202" s="57">
        <f t="shared" si="572"/>
        <v>3898.5</v>
      </c>
      <c r="BF202" s="56">
        <f t="shared" si="573"/>
        <v>75</v>
      </c>
      <c r="BG202" s="57">
        <f t="shared" si="574"/>
        <v>3936</v>
      </c>
      <c r="BH202" s="56"/>
      <c r="BI202" s="66"/>
      <c r="BJ202" s="56"/>
      <c r="BK202" s="66"/>
      <c r="BL202" s="1"/>
    </row>
    <row r="203" spans="1:64" ht="27.5" customHeight="1">
      <c r="A203" s="20" t="str">
        <f>_xlfn.XLOOKUP(G203,'[1]Hyundai Comms PL 0725'!$A:$A,'[1]Hyundai Comms PL 0725'!$B:$B)</f>
        <v>HYKN00UTL5HE A  2</v>
      </c>
      <c r="B203" s="20">
        <f t="shared" si="532"/>
        <v>10</v>
      </c>
      <c r="C203" s="20" t="str">
        <f t="shared" si="533"/>
        <v>TUCSON Petrol &amp; 48V [MY25]</v>
      </c>
      <c r="D203" s="33" t="str">
        <f t="shared" si="534"/>
        <v>TUCSON Petrol &amp; 48V [MY25] 10</v>
      </c>
      <c r="E203" s="33" t="str">
        <f t="shared" si="535"/>
        <v>TUCSON Petrol &amp; 48V [MY25] 10 - Ultimate 65kWh +Leather MY25</v>
      </c>
      <c r="F203" s="33" t="str">
        <f>_xlfn.XLOOKUP(G203,'Wholesale Price List'!B:B,'Wholesale Price List'!C:C)</f>
        <v>HYKN00UTL5HE A  2</v>
      </c>
      <c r="G203" s="33" t="str">
        <f>'Wholesale Price List'!B371</f>
        <v>7FW5ZHZ7ZHH877</v>
      </c>
      <c r="H203" s="34" t="str">
        <f>VLOOKUP($G203,'Wholesale Price List'!$B:$Z,4,FALSE)</f>
        <v>Ultimate 65kWh +Leather MY25</v>
      </c>
      <c r="I203" s="56">
        <f>VLOOKUP($G203,'Wholesale Price List'!$B:$V,9,FALSE)</f>
        <v>32925</v>
      </c>
      <c r="J203" s="35">
        <v>0.16</v>
      </c>
      <c r="K203" s="137">
        <v>110</v>
      </c>
      <c r="L203" s="56">
        <f t="shared" si="560"/>
        <v>5158</v>
      </c>
      <c r="M203" s="56">
        <f t="shared" si="562"/>
        <v>27767</v>
      </c>
      <c r="N203" s="56">
        <f t="shared" si="563"/>
        <v>5553.4000000000005</v>
      </c>
      <c r="O203" s="65">
        <v>780</v>
      </c>
      <c r="P203" s="56">
        <f>VLOOKUP($G203,'Wholesale Price List'!$B:$W,22,FALSE)</f>
        <v>10</v>
      </c>
      <c r="Q203" s="36">
        <f t="shared" si="538"/>
        <v>34110.400000000001</v>
      </c>
      <c r="R203" s="37">
        <f t="shared" si="561"/>
        <v>6189.5999999999995</v>
      </c>
      <c r="S203" s="18"/>
      <c r="T203" s="65">
        <f t="shared" si="539"/>
        <v>312.5</v>
      </c>
      <c r="U203" s="56">
        <f t="shared" si="540"/>
        <v>50</v>
      </c>
      <c r="V203" s="56">
        <f t="shared" si="564"/>
        <v>262.5</v>
      </c>
      <c r="W203" s="56">
        <f t="shared" si="565"/>
        <v>315</v>
      </c>
      <c r="X203" s="36">
        <f t="shared" si="566"/>
        <v>34425.4</v>
      </c>
      <c r="Y203" s="37">
        <f t="shared" si="544"/>
        <v>6381.5999999999995</v>
      </c>
      <c r="Z203" s="18"/>
      <c r="AA203" s="65">
        <v>625</v>
      </c>
      <c r="AB203" s="56">
        <f t="shared" si="545"/>
        <v>100</v>
      </c>
      <c r="AC203" s="56">
        <f t="shared" si="567"/>
        <v>525</v>
      </c>
      <c r="AD203" s="56">
        <f t="shared" si="568"/>
        <v>630</v>
      </c>
      <c r="AE203" s="36">
        <f t="shared" si="569"/>
        <v>34740.400000000001</v>
      </c>
      <c r="AF203" s="37">
        <f t="shared" si="549"/>
        <v>6441.5999999999995</v>
      </c>
      <c r="AG203" s="18"/>
      <c r="AH203" s="56"/>
      <c r="AI203" s="56"/>
      <c r="AJ203" s="56"/>
      <c r="AK203" s="56"/>
      <c r="AL203" s="36"/>
      <c r="AM203" s="83"/>
      <c r="AN203" s="18"/>
      <c r="AO203" s="56"/>
      <c r="AP203" s="56"/>
      <c r="AQ203" s="56"/>
      <c r="AR203" s="56"/>
      <c r="AS203" s="36"/>
      <c r="AT203" s="83"/>
      <c r="AU203" s="18"/>
      <c r="AV203" s="35">
        <v>0.08</v>
      </c>
      <c r="AW203" s="56">
        <f t="shared" si="550"/>
        <v>2634</v>
      </c>
      <c r="AX203" s="35">
        <f t="shared" si="551"/>
        <v>0.16</v>
      </c>
      <c r="AY203" s="56">
        <f t="shared" si="552"/>
        <v>5268</v>
      </c>
      <c r="AZ203" s="35">
        <v>0.12</v>
      </c>
      <c r="BA203" s="56">
        <f t="shared" si="553"/>
        <v>3951</v>
      </c>
      <c r="BB203" s="38">
        <f t="shared" si="554"/>
        <v>0.12</v>
      </c>
      <c r="BC203" s="57">
        <f t="shared" si="570"/>
        <v>3951</v>
      </c>
      <c r="BD203" s="56">
        <f t="shared" si="571"/>
        <v>37.5</v>
      </c>
      <c r="BE203" s="57">
        <f t="shared" si="572"/>
        <v>3988.5</v>
      </c>
      <c r="BF203" s="56">
        <f t="shared" si="573"/>
        <v>75</v>
      </c>
      <c r="BG203" s="57">
        <f t="shared" si="574"/>
        <v>4026</v>
      </c>
      <c r="BH203" s="56"/>
      <c r="BI203" s="66"/>
      <c r="BJ203" s="56"/>
      <c r="BK203" s="66"/>
      <c r="BL203" s="1"/>
    </row>
    <row r="204" spans="1:64" ht="27.5" customHeight="1">
      <c r="A204" s="20"/>
      <c r="B204" s="20">
        <f t="shared" ref="B204:B205" si="575">IF(BJ203="Title",1,IF(BJ204="Title","",B203+1))</f>
        <v>11</v>
      </c>
      <c r="C204" s="20" t="str">
        <f t="shared" ref="C204:C205" si="576">IF(B204=1,D203,IF(B204="","",C203))</f>
        <v>TUCSON Petrol &amp; 48V [MY25]</v>
      </c>
      <c r="D204" s="33" t="str">
        <f t="shared" ref="D204:D205" si="577">C204&amp;" "&amp;B204</f>
        <v>TUCSON Petrol &amp; 48V [MY25] 11</v>
      </c>
      <c r="E204" s="33" t="str">
        <f t="shared" ref="E204:E205" si="578">D204&amp;" - "&amp;H204</f>
        <v>TUCSON Petrol &amp; 48V [MY25] 11 - Ultimate 1.6T 160PS 48V Mild Hybrid 7DCT MY25</v>
      </c>
      <c r="F204" s="33" t="str">
        <f>_xlfn.XLOOKUP(G204,'Wholesale Price List'!B:B,'Wholesale Price List'!C:C)</f>
        <v>HYTU16UMT5EPTA  5</v>
      </c>
      <c r="G204" s="33" t="s">
        <v>2930</v>
      </c>
      <c r="H204" s="34" t="str">
        <f>VLOOKUP($G204,'Wholesale Price List'!$B:$Z,4,FALSE)</f>
        <v>Ultimate 1.6T 160PS 48V Mild Hybrid 7DCT MY25</v>
      </c>
      <c r="I204" s="56">
        <f>VLOOKUP($G204,'Wholesale Price List'!$B:$V,9,FALSE)</f>
        <v>31616.666666666668</v>
      </c>
      <c r="J204" s="35">
        <v>0.16</v>
      </c>
      <c r="K204" s="137">
        <v>111</v>
      </c>
      <c r="L204" s="56">
        <f t="shared" ref="L204:L205" si="579">(I204*J204)-K204</f>
        <v>4947.666666666667</v>
      </c>
      <c r="M204" s="56">
        <f t="shared" ref="M204:M205" si="580">I204-L204</f>
        <v>26669</v>
      </c>
      <c r="N204" s="56">
        <f t="shared" ref="N204:N205" si="581">M204*20%</f>
        <v>5333.8</v>
      </c>
      <c r="O204" s="65">
        <v>781</v>
      </c>
      <c r="P204" s="56">
        <f>VLOOKUP($G204,'Wholesale Price List'!$B:$W,22,FALSE)</f>
        <v>540</v>
      </c>
      <c r="Q204" s="36">
        <f t="shared" ref="Q204:Q205" si="582">SUM(M204:P204)</f>
        <v>33323.800000000003</v>
      </c>
      <c r="R204" s="37">
        <f t="shared" ref="R204:R205" si="583">((J204*I204)*1.2)-(K204*1.2)</f>
        <v>5937.2000000000007</v>
      </c>
      <c r="S204" s="18"/>
      <c r="T204" s="65">
        <f t="shared" si="539"/>
        <v>312.5</v>
      </c>
      <c r="U204" s="56">
        <f t="shared" ref="U204:U205" si="584">T204*J204</f>
        <v>50</v>
      </c>
      <c r="V204" s="56">
        <f t="shared" ref="V204:V205" si="585">T204-U204</f>
        <v>262.5</v>
      </c>
      <c r="W204" s="56">
        <f t="shared" ref="W204:W205" si="586">V204*1.2</f>
        <v>315</v>
      </c>
      <c r="X204" s="36">
        <f t="shared" ref="X204:X205" si="587">Q204+((T204-U204)*1.2)</f>
        <v>33638.800000000003</v>
      </c>
      <c r="Y204" s="37">
        <f t="shared" ref="Y204:Y205" si="588">((J204*I204)+(J204*T204))*1.2</f>
        <v>6130.4000000000005</v>
      </c>
      <c r="Z204" s="18"/>
      <c r="AA204" s="65">
        <v>625</v>
      </c>
      <c r="AB204" s="56">
        <f t="shared" ref="AB204:AB205" si="589">AA204*J204</f>
        <v>100</v>
      </c>
      <c r="AC204" s="56">
        <f t="shared" ref="AC204:AC205" si="590">AA204-AB204</f>
        <v>525</v>
      </c>
      <c r="AD204" s="56">
        <f t="shared" ref="AD204:AD205" si="591">AC204*1.2</f>
        <v>630</v>
      </c>
      <c r="AE204" s="36">
        <f t="shared" ref="AE204:AE205" si="592">Q204+AD204</f>
        <v>33953.800000000003</v>
      </c>
      <c r="AF204" s="37">
        <f t="shared" ref="AF204:AF205" si="593">((J204*I204)+(J204*AA204))*1.2</f>
        <v>6190.4000000000005</v>
      </c>
      <c r="AG204" s="18"/>
      <c r="AH204" s="56"/>
      <c r="AI204" s="56"/>
      <c r="AJ204" s="56"/>
      <c r="AK204" s="56"/>
      <c r="AL204" s="36"/>
      <c r="AM204" s="83"/>
      <c r="AN204" s="18"/>
      <c r="AO204" s="56"/>
      <c r="AP204" s="56"/>
      <c r="AQ204" s="56"/>
      <c r="AR204" s="56"/>
      <c r="AS204" s="36"/>
      <c r="AT204" s="83"/>
      <c r="AU204" s="18"/>
      <c r="AV204" s="35">
        <v>1.08</v>
      </c>
      <c r="AW204" s="56">
        <f t="shared" ref="AW204:AW205" si="594">AV204*I204</f>
        <v>34146</v>
      </c>
      <c r="AX204" s="35">
        <f t="shared" ref="AX204:AX205" si="595">J204</f>
        <v>0.16</v>
      </c>
      <c r="AY204" s="56">
        <f t="shared" ref="AY204:AY205" si="596">I204*J204</f>
        <v>5058.666666666667</v>
      </c>
      <c r="AZ204" s="35">
        <v>1.1200000000000001</v>
      </c>
      <c r="BA204" s="56">
        <f t="shared" ref="BA204:BA205" si="597">AZ204*I204</f>
        <v>35410.666666666672</v>
      </c>
      <c r="BB204" s="38">
        <f t="shared" si="554"/>
        <v>0.11999999999999976</v>
      </c>
      <c r="BC204" s="57">
        <f t="shared" ref="BC204:BC205" si="598">(AY204+AW204)-BA204</f>
        <v>3793.9999999999927</v>
      </c>
      <c r="BD204" s="56">
        <f t="shared" ref="BD204:BD205" si="599">((AX204+AV204)-AZ204)*T204</f>
        <v>37.499999999999964</v>
      </c>
      <c r="BE204" s="57">
        <f t="shared" ref="BE204:BE205" si="600">BC204+BD204</f>
        <v>3831.4999999999927</v>
      </c>
      <c r="BF204" s="56">
        <f t="shared" ref="BF204:BF205" si="601">((AX204+AV204)-AZ204)*AA204</f>
        <v>74.999999999999929</v>
      </c>
      <c r="BG204" s="57">
        <f t="shared" ref="BG204:BG205" si="602">BC204+BF204</f>
        <v>3868.9999999999927</v>
      </c>
      <c r="BH204" s="56"/>
      <c r="BI204" s="66"/>
      <c r="BJ204" s="56"/>
      <c r="BK204" s="66"/>
      <c r="BL204" s="1"/>
    </row>
    <row r="205" spans="1:64" ht="27.5" customHeight="1">
      <c r="A205" s="20"/>
      <c r="B205" s="20">
        <f t="shared" si="575"/>
        <v>12</v>
      </c>
      <c r="C205" s="20" t="str">
        <f t="shared" si="576"/>
        <v>TUCSON Petrol &amp; 48V [MY25]</v>
      </c>
      <c r="D205" s="33" t="str">
        <f t="shared" si="577"/>
        <v>TUCSON Petrol &amp; 48V [MY25] 12</v>
      </c>
      <c r="E205" s="33" t="str">
        <f t="shared" si="578"/>
        <v>TUCSON Petrol &amp; 48V [MY25] 12 - Ultimate 1.6T 160PS 48V Mild Hybrid 7DCT 4WD  MY25</v>
      </c>
      <c r="F205" s="33" t="str">
        <f>_xlfn.XLOOKUP(G205,'Wholesale Price List'!B:B,'Wholesale Price List'!C:C)</f>
        <v>HYTU16UMT5EPTA4 5</v>
      </c>
      <c r="G205" s="33" t="s">
        <v>2931</v>
      </c>
      <c r="H205" s="34" t="str">
        <f>VLOOKUP($G205,'Wholesale Price List'!$B:$Z,4,FALSE)</f>
        <v>Ultimate 1.6T 160PS 48V Mild Hybrid 7DCT 4WD  MY25</v>
      </c>
      <c r="I205" s="56">
        <f>VLOOKUP($G205,'Wholesale Price List'!$B:$V,9,FALSE)</f>
        <v>33283.333333333336</v>
      </c>
      <c r="J205" s="35">
        <v>0.16</v>
      </c>
      <c r="K205" s="137">
        <v>112</v>
      </c>
      <c r="L205" s="56">
        <f t="shared" si="579"/>
        <v>5213.3333333333339</v>
      </c>
      <c r="M205" s="56">
        <f t="shared" si="580"/>
        <v>28070</v>
      </c>
      <c r="N205" s="56">
        <f t="shared" si="581"/>
        <v>5614</v>
      </c>
      <c r="O205" s="65">
        <v>782</v>
      </c>
      <c r="P205" s="56">
        <f>VLOOKUP($G205,'Wholesale Price List'!$B:$W,22,FALSE)</f>
        <v>1360</v>
      </c>
      <c r="Q205" s="36">
        <f t="shared" si="582"/>
        <v>35826</v>
      </c>
      <c r="R205" s="37">
        <f t="shared" si="583"/>
        <v>6256.0000000000009</v>
      </c>
      <c r="S205" s="18"/>
      <c r="T205" s="65">
        <f t="shared" ref="T205:T214" si="603">375/1.2</f>
        <v>312.5</v>
      </c>
      <c r="U205" s="56">
        <f t="shared" si="584"/>
        <v>50</v>
      </c>
      <c r="V205" s="56">
        <f t="shared" si="585"/>
        <v>262.5</v>
      </c>
      <c r="W205" s="56">
        <f t="shared" si="586"/>
        <v>315</v>
      </c>
      <c r="X205" s="36">
        <f t="shared" si="587"/>
        <v>36141</v>
      </c>
      <c r="Y205" s="37">
        <f t="shared" si="588"/>
        <v>6450.4000000000005</v>
      </c>
      <c r="Z205" s="18"/>
      <c r="AA205" s="65">
        <v>625</v>
      </c>
      <c r="AB205" s="56">
        <f t="shared" si="589"/>
        <v>100</v>
      </c>
      <c r="AC205" s="56">
        <f t="shared" si="590"/>
        <v>525</v>
      </c>
      <c r="AD205" s="56">
        <f t="shared" si="591"/>
        <v>630</v>
      </c>
      <c r="AE205" s="36">
        <f t="shared" si="592"/>
        <v>36456</v>
      </c>
      <c r="AF205" s="37">
        <f t="shared" si="593"/>
        <v>6510.4000000000005</v>
      </c>
      <c r="AG205" s="18"/>
      <c r="AH205" s="56"/>
      <c r="AI205" s="56"/>
      <c r="AJ205" s="56"/>
      <c r="AK205" s="56"/>
      <c r="AL205" s="36"/>
      <c r="AM205" s="83"/>
      <c r="AN205" s="18"/>
      <c r="AO205" s="56"/>
      <c r="AP205" s="56"/>
      <c r="AQ205" s="56"/>
      <c r="AR205" s="56"/>
      <c r="AS205" s="36"/>
      <c r="AT205" s="83"/>
      <c r="AU205" s="18"/>
      <c r="AV205" s="35">
        <v>2.08</v>
      </c>
      <c r="AW205" s="56">
        <f t="shared" si="594"/>
        <v>69229.333333333343</v>
      </c>
      <c r="AX205" s="35">
        <f t="shared" si="595"/>
        <v>0.16</v>
      </c>
      <c r="AY205" s="56">
        <f t="shared" si="596"/>
        <v>5325.3333333333339</v>
      </c>
      <c r="AZ205" s="35">
        <v>2.12</v>
      </c>
      <c r="BA205" s="56">
        <f t="shared" si="597"/>
        <v>70560.666666666672</v>
      </c>
      <c r="BB205" s="38">
        <f t="shared" si="554"/>
        <v>0.12</v>
      </c>
      <c r="BC205" s="57">
        <f t="shared" si="598"/>
        <v>3994</v>
      </c>
      <c r="BD205" s="56">
        <f t="shared" si="599"/>
        <v>37.500000000000036</v>
      </c>
      <c r="BE205" s="57">
        <f t="shared" si="600"/>
        <v>4031.5</v>
      </c>
      <c r="BF205" s="56">
        <f t="shared" si="601"/>
        <v>75.000000000000071</v>
      </c>
      <c r="BG205" s="57">
        <f t="shared" si="602"/>
        <v>4069</v>
      </c>
      <c r="BH205" s="56"/>
      <c r="BI205" s="66"/>
      <c r="BJ205" s="168"/>
      <c r="BK205" s="66"/>
      <c r="BL205" s="1"/>
    </row>
    <row r="206" spans="1:64" ht="27.5" customHeight="1">
      <c r="A206" s="20"/>
      <c r="B206" s="20"/>
      <c r="C206" s="20"/>
      <c r="D206" s="172" t="s">
        <v>3062</v>
      </c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3"/>
      <c r="AT206" s="173"/>
      <c r="AU206" s="173"/>
      <c r="AV206" s="173"/>
      <c r="AW206" s="173"/>
      <c r="AX206" s="173"/>
      <c r="AY206" s="173"/>
      <c r="AZ206" s="173"/>
      <c r="BA206" s="173"/>
      <c r="BB206" s="173"/>
      <c r="BC206" s="173"/>
      <c r="BD206" s="173"/>
      <c r="BE206" s="173"/>
      <c r="BF206" s="173"/>
      <c r="BG206" s="173"/>
      <c r="BH206" s="173"/>
      <c r="BI206" s="173"/>
      <c r="BJ206" s="170"/>
      <c r="BK206" s="171"/>
      <c r="BL206" s="1"/>
    </row>
    <row r="207" spans="1:64" ht="27.5" customHeight="1">
      <c r="A207" s="20"/>
      <c r="B207" s="20">
        <f t="shared" ref="B207" si="604">IF(BJ206="Title",1,IF(BJ207="Title","",B206+1))</f>
        <v>1</v>
      </c>
      <c r="C207" s="20" t="str">
        <f t="shared" ref="C207" si="605">IF(B207=1,D206,IF(B207="","",C206))</f>
        <v>TUCSON Petrol &amp; 48V [MY26]</v>
      </c>
      <c r="D207" s="33" t="str">
        <f t="shared" ref="D207" si="606">C207&amp;" "&amp;B207</f>
        <v>TUCSON Petrol &amp; 48V [MY26] 1</v>
      </c>
      <c r="E207" s="33" t="str">
        <f t="shared" ref="E207" si="607">D207&amp;" - "&amp;H207</f>
        <v>TUCSON Petrol &amp; 48V [MY26] 1 - Advance 1.6T 150PS 6MT MY26</v>
      </c>
      <c r="F207" s="33" t="str">
        <f>_xlfn.XLOOKUP(G207,'Wholesale Price List'!B:B,'Wholesale Price List'!C:C)</f>
        <v>HYTU165AD5EPTM  5</v>
      </c>
      <c r="G207" s="33" t="s">
        <v>2889</v>
      </c>
      <c r="H207" s="34" t="str">
        <f>VLOOKUP($G207,'Wholesale Price List'!$B:$Z,4,FALSE)</f>
        <v>Advance 1.6T 150PS 6MT MY26</v>
      </c>
      <c r="I207" s="56">
        <f>VLOOKUP($G207,'Wholesale Price List'!$B:$V,9,FALSE)</f>
        <v>25804.166666666668</v>
      </c>
      <c r="J207" s="35">
        <v>0.16</v>
      </c>
      <c r="K207" s="137">
        <v>110</v>
      </c>
      <c r="L207" s="56">
        <f t="shared" ref="L207:L216" si="608">(I207*J207)-K207</f>
        <v>4018.666666666667</v>
      </c>
      <c r="M207" s="56">
        <f t="shared" ref="M207:M216" si="609">I207-L207</f>
        <v>21785.5</v>
      </c>
      <c r="N207" s="56">
        <f t="shared" ref="N207:N216" si="610">M207*20%</f>
        <v>4357.1000000000004</v>
      </c>
      <c r="O207" s="65">
        <v>780</v>
      </c>
      <c r="P207" s="56">
        <f>VLOOKUP($G207,'Wholesale Price List'!$B:$W,22,FALSE)</f>
        <v>1360</v>
      </c>
      <c r="Q207" s="36">
        <f t="shared" ref="Q207:Q216" si="611">SUM(M207:P207)</f>
        <v>28282.6</v>
      </c>
      <c r="R207" s="37">
        <f t="shared" ref="R207:R216" si="612">((J207*I207)*1.2)-(K207*1.2)</f>
        <v>4822.4000000000005</v>
      </c>
      <c r="S207" s="18"/>
      <c r="T207" s="65">
        <f t="shared" si="603"/>
        <v>312.5</v>
      </c>
      <c r="U207" s="56">
        <f t="shared" ref="U207:U216" si="613">T207*J207</f>
        <v>50</v>
      </c>
      <c r="V207" s="56">
        <f t="shared" ref="V207:V216" si="614">T207-U207</f>
        <v>262.5</v>
      </c>
      <c r="W207" s="56">
        <f t="shared" ref="W207:W216" si="615">V207*1.2</f>
        <v>315</v>
      </c>
      <c r="X207" s="36">
        <f t="shared" ref="X207:X216" si="616">Q207+((T207-U207)*1.2)</f>
        <v>28597.599999999999</v>
      </c>
      <c r="Y207" s="37">
        <f t="shared" ref="Y207:Y216" si="617">((J207*I207)+(J207*T207))*1.2</f>
        <v>5014.4000000000005</v>
      </c>
      <c r="Z207" s="18"/>
      <c r="AA207" s="65">
        <v>625</v>
      </c>
      <c r="AB207" s="56">
        <f t="shared" ref="AB207:AB216" si="618">AA207*J207</f>
        <v>100</v>
      </c>
      <c r="AC207" s="56">
        <f t="shared" ref="AC207:AC216" si="619">AA207-AB207</f>
        <v>525</v>
      </c>
      <c r="AD207" s="56">
        <f t="shared" ref="AD207:AD216" si="620">AC207*1.2</f>
        <v>630</v>
      </c>
      <c r="AE207" s="36">
        <f t="shared" ref="AE207:AE216" si="621">Q207+AD207</f>
        <v>28912.6</v>
      </c>
      <c r="AF207" s="37">
        <f t="shared" ref="AF207:AF216" si="622">((J207*I207)+(J207*AA207))*1.2</f>
        <v>5074.4000000000005</v>
      </c>
      <c r="AG207" s="18"/>
      <c r="AH207" s="56"/>
      <c r="AI207" s="56"/>
      <c r="AJ207" s="56"/>
      <c r="AK207" s="56"/>
      <c r="AL207" s="36"/>
      <c r="AM207" s="83"/>
      <c r="AN207" s="18"/>
      <c r="AO207" s="56"/>
      <c r="AP207" s="56"/>
      <c r="AQ207" s="56"/>
      <c r="AR207" s="56"/>
      <c r="AS207" s="36"/>
      <c r="AT207" s="83"/>
      <c r="AU207" s="18"/>
      <c r="AV207" s="35">
        <v>0.08</v>
      </c>
      <c r="AW207" s="56">
        <f t="shared" ref="AW207:AW216" si="623">AV207*I207</f>
        <v>2064.3333333333335</v>
      </c>
      <c r="AX207" s="35">
        <f t="shared" ref="AX207:AX216" si="624">J207</f>
        <v>0.16</v>
      </c>
      <c r="AY207" s="56">
        <f t="shared" ref="AY207:AY216" si="625">I207*J207</f>
        <v>4128.666666666667</v>
      </c>
      <c r="AZ207" s="35">
        <v>0.12</v>
      </c>
      <c r="BA207" s="56">
        <f t="shared" ref="BA207:BA216" si="626">AZ207*I207</f>
        <v>3096.5</v>
      </c>
      <c r="BB207" s="38">
        <f t="shared" ref="BB207:BB216" si="627">BC207/I207</f>
        <v>0.12</v>
      </c>
      <c r="BC207" s="57">
        <f t="shared" ref="BC207:BC216" si="628">(AY207+AW207)-BA207</f>
        <v>3096.5</v>
      </c>
      <c r="BD207" s="56">
        <f t="shared" ref="BD207:BD216" si="629">((AX207+AV207)-AZ207)*T207</f>
        <v>37.5</v>
      </c>
      <c r="BE207" s="57">
        <f t="shared" ref="BE207:BE216" si="630">BC207+BD207</f>
        <v>3134</v>
      </c>
      <c r="BF207" s="56">
        <f t="shared" ref="BF207:BF216" si="631">((AX207+AV207)-AZ207)*AA207</f>
        <v>75</v>
      </c>
      <c r="BG207" s="57">
        <f t="shared" ref="BG207:BG216" si="632">BC207+BF207</f>
        <v>3171.5</v>
      </c>
      <c r="BH207" s="56"/>
      <c r="BI207" s="66"/>
      <c r="BJ207" s="169"/>
      <c r="BK207" s="66"/>
      <c r="BL207" s="1"/>
    </row>
    <row r="208" spans="1:64" ht="27.5" customHeight="1">
      <c r="A208" s="20"/>
      <c r="B208" s="20">
        <f t="shared" ref="B208:B216" si="633">IF(BJ207="Title",1,IF(BJ208="Title","",B207+1))</f>
        <v>2</v>
      </c>
      <c r="C208" s="20" t="str">
        <f t="shared" ref="C208:C216" si="634">IF(B208=1,D207,IF(B208="","",C207))</f>
        <v>TUCSON Petrol &amp; 48V [MY26]</v>
      </c>
      <c r="D208" s="33" t="str">
        <f t="shared" ref="D208:D216" si="635">C208&amp;" "&amp;B208</f>
        <v>TUCSON Petrol &amp; 48V [MY26] 2</v>
      </c>
      <c r="E208" s="33" t="str">
        <f t="shared" ref="E208:E216" si="636">D208&amp;" - "&amp;H208</f>
        <v>TUCSON Petrol &amp; 48V [MY26] 2 - Advance 1.6T 150PS  7DCT MY26</v>
      </c>
      <c r="F208" s="33" t="str">
        <f>_xlfn.XLOOKUP(G208,'Wholesale Price List'!B:B,'Wholesale Price List'!C:C)</f>
        <v>HYTU165AD5EPTA  5</v>
      </c>
      <c r="G208" s="33" t="s">
        <v>2892</v>
      </c>
      <c r="H208" s="34" t="str">
        <f>VLOOKUP($G208,'Wholesale Price List'!$B:$Z,4,FALSE)</f>
        <v>Advance 1.6T 150PS  7DCT MY26</v>
      </c>
      <c r="I208" s="56">
        <f>VLOOKUP($G208,'Wholesale Price List'!$B:$V,9,FALSE)</f>
        <v>27220.833333333336</v>
      </c>
      <c r="J208" s="35">
        <v>0.16</v>
      </c>
      <c r="K208" s="137">
        <v>110</v>
      </c>
      <c r="L208" s="56">
        <f t="shared" si="608"/>
        <v>4245.3333333333339</v>
      </c>
      <c r="M208" s="56">
        <f t="shared" si="609"/>
        <v>22975.5</v>
      </c>
      <c r="N208" s="56">
        <f t="shared" si="610"/>
        <v>4595.1000000000004</v>
      </c>
      <c r="O208" s="65">
        <v>780</v>
      </c>
      <c r="P208" s="56">
        <f>VLOOKUP($G208,'Wholesale Price List'!$B:$W,22,FALSE)</f>
        <v>1360</v>
      </c>
      <c r="Q208" s="36">
        <f t="shared" si="611"/>
        <v>29710.6</v>
      </c>
      <c r="R208" s="37">
        <f t="shared" si="612"/>
        <v>5094.4000000000005</v>
      </c>
      <c r="S208" s="18"/>
      <c r="T208" s="65">
        <f t="shared" si="603"/>
        <v>312.5</v>
      </c>
      <c r="U208" s="56">
        <f t="shared" si="613"/>
        <v>50</v>
      </c>
      <c r="V208" s="56">
        <f t="shared" si="614"/>
        <v>262.5</v>
      </c>
      <c r="W208" s="56">
        <f t="shared" si="615"/>
        <v>315</v>
      </c>
      <c r="X208" s="36">
        <f t="shared" si="616"/>
        <v>30025.599999999999</v>
      </c>
      <c r="Y208" s="37">
        <f t="shared" si="617"/>
        <v>5286.4000000000005</v>
      </c>
      <c r="Z208" s="18"/>
      <c r="AA208" s="65">
        <v>625</v>
      </c>
      <c r="AB208" s="56">
        <f t="shared" si="618"/>
        <v>100</v>
      </c>
      <c r="AC208" s="56">
        <f t="shared" si="619"/>
        <v>525</v>
      </c>
      <c r="AD208" s="56">
        <f t="shared" si="620"/>
        <v>630</v>
      </c>
      <c r="AE208" s="36">
        <f t="shared" si="621"/>
        <v>30340.6</v>
      </c>
      <c r="AF208" s="37">
        <f t="shared" si="622"/>
        <v>5346.4000000000005</v>
      </c>
      <c r="AG208" s="18"/>
      <c r="AH208" s="56"/>
      <c r="AI208" s="56"/>
      <c r="AJ208" s="56"/>
      <c r="AK208" s="56"/>
      <c r="AL208" s="36"/>
      <c r="AM208" s="83"/>
      <c r="AN208" s="18"/>
      <c r="AO208" s="56"/>
      <c r="AP208" s="56"/>
      <c r="AQ208" s="56"/>
      <c r="AR208" s="56"/>
      <c r="AS208" s="36"/>
      <c r="AT208" s="83"/>
      <c r="AU208" s="18"/>
      <c r="AV208" s="35">
        <v>0.08</v>
      </c>
      <c r="AW208" s="56">
        <f t="shared" si="623"/>
        <v>2177.666666666667</v>
      </c>
      <c r="AX208" s="35">
        <f t="shared" si="624"/>
        <v>0.16</v>
      </c>
      <c r="AY208" s="56">
        <f t="shared" si="625"/>
        <v>4355.3333333333339</v>
      </c>
      <c r="AZ208" s="35">
        <v>0.12</v>
      </c>
      <c r="BA208" s="56">
        <f t="shared" si="626"/>
        <v>3266.5</v>
      </c>
      <c r="BB208" s="38">
        <f t="shared" si="627"/>
        <v>0.12000000000000002</v>
      </c>
      <c r="BC208" s="57">
        <f t="shared" si="628"/>
        <v>3266.5000000000009</v>
      </c>
      <c r="BD208" s="56">
        <f t="shared" si="629"/>
        <v>37.5</v>
      </c>
      <c r="BE208" s="57">
        <f t="shared" si="630"/>
        <v>3304.0000000000009</v>
      </c>
      <c r="BF208" s="56">
        <f t="shared" si="631"/>
        <v>75</v>
      </c>
      <c r="BG208" s="57">
        <f t="shared" si="632"/>
        <v>3341.5000000000009</v>
      </c>
      <c r="BH208" s="56"/>
      <c r="BI208" s="66"/>
      <c r="BJ208" s="56"/>
      <c r="BK208" s="66"/>
      <c r="BL208" s="1"/>
    </row>
    <row r="209" spans="1:64" ht="27.5" customHeight="1">
      <c r="A209" s="20"/>
      <c r="B209" s="20">
        <f t="shared" si="633"/>
        <v>3</v>
      </c>
      <c r="C209" s="20" t="str">
        <f t="shared" si="634"/>
        <v>TUCSON Petrol &amp; 48V [MY26]</v>
      </c>
      <c r="D209" s="33" t="str">
        <f t="shared" si="635"/>
        <v>TUCSON Petrol &amp; 48V [MY26] 3</v>
      </c>
      <c r="E209" s="33" t="str">
        <f t="shared" si="636"/>
        <v>TUCSON Petrol &amp; 48V [MY26] 3 - Premium 1.6T 150PS 6MT MY26</v>
      </c>
      <c r="F209" s="33" t="str">
        <f>_xlfn.XLOOKUP(G209,'Wholesale Price List'!B:B,'Wholesale Price List'!C:C)</f>
        <v>HYTU165PR5EPTM  5</v>
      </c>
      <c r="G209" s="33" t="s">
        <v>2895</v>
      </c>
      <c r="H209" s="34" t="str">
        <f>VLOOKUP($G209,'Wholesale Price List'!$B:$Z,4,FALSE)</f>
        <v>Premium 1.6T 150PS 6MT MY26</v>
      </c>
      <c r="I209" s="56">
        <f>VLOOKUP($G209,'Wholesale Price List'!$B:$V,9,FALSE)</f>
        <v>27887.5</v>
      </c>
      <c r="J209" s="35">
        <v>0.16</v>
      </c>
      <c r="K209" s="137">
        <v>110</v>
      </c>
      <c r="L209" s="56">
        <f t="shared" si="608"/>
        <v>4352</v>
      </c>
      <c r="M209" s="56">
        <f t="shared" si="609"/>
        <v>23535.5</v>
      </c>
      <c r="N209" s="56">
        <f t="shared" si="610"/>
        <v>4707.1000000000004</v>
      </c>
      <c r="O209" s="65">
        <v>780</v>
      </c>
      <c r="P209" s="56">
        <f>VLOOKUP($G209,'Wholesale Price List'!$B:$W,22,FALSE)</f>
        <v>1360</v>
      </c>
      <c r="Q209" s="36">
        <f t="shared" si="611"/>
        <v>30382.6</v>
      </c>
      <c r="R209" s="37">
        <f t="shared" si="612"/>
        <v>5222.3999999999996</v>
      </c>
      <c r="S209" s="18"/>
      <c r="T209" s="65">
        <f t="shared" si="603"/>
        <v>312.5</v>
      </c>
      <c r="U209" s="56">
        <f t="shared" si="613"/>
        <v>50</v>
      </c>
      <c r="V209" s="56">
        <f t="shared" si="614"/>
        <v>262.5</v>
      </c>
      <c r="W209" s="56">
        <f t="shared" si="615"/>
        <v>315</v>
      </c>
      <c r="X209" s="36">
        <f t="shared" si="616"/>
        <v>30697.599999999999</v>
      </c>
      <c r="Y209" s="37">
        <f t="shared" si="617"/>
        <v>5414.4</v>
      </c>
      <c r="Z209" s="18"/>
      <c r="AA209" s="65">
        <v>625</v>
      </c>
      <c r="AB209" s="56">
        <f t="shared" si="618"/>
        <v>100</v>
      </c>
      <c r="AC209" s="56">
        <f t="shared" si="619"/>
        <v>525</v>
      </c>
      <c r="AD209" s="56">
        <f t="shared" si="620"/>
        <v>630</v>
      </c>
      <c r="AE209" s="36">
        <f t="shared" si="621"/>
        <v>31012.6</v>
      </c>
      <c r="AF209" s="37">
        <f t="shared" si="622"/>
        <v>5474.4</v>
      </c>
      <c r="AG209" s="18"/>
      <c r="AH209" s="56"/>
      <c r="AI209" s="56"/>
      <c r="AJ209" s="56"/>
      <c r="AK209" s="56"/>
      <c r="AL209" s="36"/>
      <c r="AM209" s="83"/>
      <c r="AN209" s="18"/>
      <c r="AO209" s="56"/>
      <c r="AP209" s="56"/>
      <c r="AQ209" s="56"/>
      <c r="AR209" s="56"/>
      <c r="AS209" s="36"/>
      <c r="AT209" s="83"/>
      <c r="AU209" s="18"/>
      <c r="AV209" s="35">
        <v>0.08</v>
      </c>
      <c r="AW209" s="56">
        <f t="shared" si="623"/>
        <v>2231</v>
      </c>
      <c r="AX209" s="35">
        <f t="shared" si="624"/>
        <v>0.16</v>
      </c>
      <c r="AY209" s="56">
        <f t="shared" si="625"/>
        <v>4462</v>
      </c>
      <c r="AZ209" s="35">
        <v>0.12</v>
      </c>
      <c r="BA209" s="56">
        <f t="shared" si="626"/>
        <v>3346.5</v>
      </c>
      <c r="BB209" s="38">
        <f t="shared" si="627"/>
        <v>0.12</v>
      </c>
      <c r="BC209" s="57">
        <f t="shared" si="628"/>
        <v>3346.5</v>
      </c>
      <c r="BD209" s="56">
        <f t="shared" si="629"/>
        <v>37.5</v>
      </c>
      <c r="BE209" s="57">
        <f t="shared" si="630"/>
        <v>3384</v>
      </c>
      <c r="BF209" s="56">
        <f t="shared" si="631"/>
        <v>75</v>
      </c>
      <c r="BG209" s="57">
        <f t="shared" si="632"/>
        <v>3421.5</v>
      </c>
      <c r="BH209" s="56"/>
      <c r="BI209" s="66"/>
      <c r="BJ209" s="56"/>
      <c r="BK209" s="66"/>
      <c r="BL209" s="1"/>
    </row>
    <row r="210" spans="1:64" ht="27.5" customHeight="1">
      <c r="A210" s="20"/>
      <c r="B210" s="20">
        <f t="shared" si="633"/>
        <v>4</v>
      </c>
      <c r="C210" s="20" t="str">
        <f t="shared" si="634"/>
        <v>TUCSON Petrol &amp; 48V [MY26]</v>
      </c>
      <c r="D210" s="33" t="str">
        <f t="shared" si="635"/>
        <v>TUCSON Petrol &amp; 48V [MY26] 4</v>
      </c>
      <c r="E210" s="33" t="str">
        <f t="shared" si="636"/>
        <v>TUCSON Petrol &amp; 48V [MY26] 4 - Premium 1.6T 150PS  7DCT MY26</v>
      </c>
      <c r="F210" s="33" t="str">
        <f>_xlfn.XLOOKUP(G210,'Wholesale Price List'!B:B,'Wholesale Price List'!C:C)</f>
        <v>HYTU165PR5EPTA  5</v>
      </c>
      <c r="G210" s="33" t="s">
        <v>2898</v>
      </c>
      <c r="H210" s="34" t="str">
        <f>VLOOKUP($G210,'Wholesale Price List'!$B:$Z,4,FALSE)</f>
        <v>Premium 1.6T 150PS  7DCT MY26</v>
      </c>
      <c r="I210" s="56">
        <f>VLOOKUP($G210,'Wholesale Price List'!$B:$V,9,FALSE)</f>
        <v>29304.166666666668</v>
      </c>
      <c r="J210" s="35">
        <v>0.16</v>
      </c>
      <c r="K210" s="137">
        <v>110</v>
      </c>
      <c r="L210" s="56">
        <f t="shared" si="608"/>
        <v>4578.666666666667</v>
      </c>
      <c r="M210" s="56">
        <f t="shared" si="609"/>
        <v>24725.5</v>
      </c>
      <c r="N210" s="56">
        <f t="shared" si="610"/>
        <v>4945.1000000000004</v>
      </c>
      <c r="O210" s="65">
        <v>780</v>
      </c>
      <c r="P210" s="56">
        <f>VLOOKUP($G210,'Wholesale Price List'!$B:$W,22,FALSE)</f>
        <v>1360</v>
      </c>
      <c r="Q210" s="36">
        <f t="shared" si="611"/>
        <v>31810.6</v>
      </c>
      <c r="R210" s="37">
        <f t="shared" si="612"/>
        <v>5494.4000000000005</v>
      </c>
      <c r="S210" s="18"/>
      <c r="T210" s="65">
        <f t="shared" si="603"/>
        <v>312.5</v>
      </c>
      <c r="U210" s="56">
        <f t="shared" si="613"/>
        <v>50</v>
      </c>
      <c r="V210" s="56">
        <f t="shared" si="614"/>
        <v>262.5</v>
      </c>
      <c r="W210" s="56">
        <f t="shared" si="615"/>
        <v>315</v>
      </c>
      <c r="X210" s="36">
        <f t="shared" si="616"/>
        <v>32125.599999999999</v>
      </c>
      <c r="Y210" s="37">
        <f t="shared" si="617"/>
        <v>5686.4000000000005</v>
      </c>
      <c r="Z210" s="18"/>
      <c r="AA210" s="65">
        <v>625</v>
      </c>
      <c r="AB210" s="56">
        <f t="shared" si="618"/>
        <v>100</v>
      </c>
      <c r="AC210" s="56">
        <f t="shared" si="619"/>
        <v>525</v>
      </c>
      <c r="AD210" s="56">
        <f t="shared" si="620"/>
        <v>630</v>
      </c>
      <c r="AE210" s="36">
        <f t="shared" si="621"/>
        <v>32440.6</v>
      </c>
      <c r="AF210" s="37">
        <f t="shared" si="622"/>
        <v>5746.4000000000005</v>
      </c>
      <c r="AG210" s="18"/>
      <c r="AH210" s="56"/>
      <c r="AI210" s="56"/>
      <c r="AJ210" s="56"/>
      <c r="AK210" s="56"/>
      <c r="AL210" s="36"/>
      <c r="AM210" s="83"/>
      <c r="AN210" s="18"/>
      <c r="AO210" s="56"/>
      <c r="AP210" s="56"/>
      <c r="AQ210" s="56"/>
      <c r="AR210" s="56"/>
      <c r="AS210" s="36"/>
      <c r="AT210" s="83"/>
      <c r="AU210" s="18"/>
      <c r="AV210" s="35">
        <v>0.08</v>
      </c>
      <c r="AW210" s="56">
        <f t="shared" si="623"/>
        <v>2344.3333333333335</v>
      </c>
      <c r="AX210" s="35">
        <f t="shared" si="624"/>
        <v>0.16</v>
      </c>
      <c r="AY210" s="56">
        <f t="shared" si="625"/>
        <v>4688.666666666667</v>
      </c>
      <c r="AZ210" s="35">
        <v>0.12</v>
      </c>
      <c r="BA210" s="56">
        <f t="shared" si="626"/>
        <v>3516.5</v>
      </c>
      <c r="BB210" s="38">
        <f t="shared" si="627"/>
        <v>0.12</v>
      </c>
      <c r="BC210" s="57">
        <f t="shared" si="628"/>
        <v>3516.5</v>
      </c>
      <c r="BD210" s="56">
        <f t="shared" si="629"/>
        <v>37.5</v>
      </c>
      <c r="BE210" s="57">
        <f t="shared" si="630"/>
        <v>3554</v>
      </c>
      <c r="BF210" s="56">
        <f t="shared" si="631"/>
        <v>75</v>
      </c>
      <c r="BG210" s="57">
        <f t="shared" si="632"/>
        <v>3591.5</v>
      </c>
      <c r="BH210" s="56"/>
      <c r="BI210" s="66"/>
      <c r="BJ210" s="56"/>
      <c r="BK210" s="66"/>
      <c r="BL210" s="1"/>
    </row>
    <row r="211" spans="1:64" ht="27.5" customHeight="1">
      <c r="A211" s="20"/>
      <c r="B211" s="20">
        <f t="shared" si="633"/>
        <v>5</v>
      </c>
      <c r="C211" s="20" t="str">
        <f t="shared" si="634"/>
        <v>TUCSON Petrol &amp; 48V [MY26]</v>
      </c>
      <c r="D211" s="33" t="str">
        <f t="shared" si="635"/>
        <v>TUCSON Petrol &amp; 48V [MY26] 5</v>
      </c>
      <c r="E211" s="33" t="str">
        <f t="shared" si="636"/>
        <v>TUCSON Petrol &amp; 48V [MY26] 5 - N Line 1.6T 150PS 6MT MY26</v>
      </c>
      <c r="F211" s="33" t="str">
        <f>_xlfn.XLOOKUP(G211,'Wholesale Price List'!B:B,'Wholesale Price List'!C:C)</f>
        <v>HYTU165NL5EPTM  5</v>
      </c>
      <c r="G211" s="33" t="s">
        <v>2901</v>
      </c>
      <c r="H211" s="34" t="str">
        <f>VLOOKUP($G211,'Wholesale Price List'!$B:$Z,4,FALSE)</f>
        <v>N Line 1.6T 150PS 6MT MY26</v>
      </c>
      <c r="I211" s="56">
        <f>VLOOKUP($G211,'Wholesale Price List'!$B:$V,9,FALSE)</f>
        <v>27887.5</v>
      </c>
      <c r="J211" s="35">
        <v>0.16</v>
      </c>
      <c r="K211" s="137">
        <v>110</v>
      </c>
      <c r="L211" s="56">
        <f t="shared" si="608"/>
        <v>4352</v>
      </c>
      <c r="M211" s="56">
        <f t="shared" si="609"/>
        <v>23535.5</v>
      </c>
      <c r="N211" s="56">
        <f t="shared" si="610"/>
        <v>4707.1000000000004</v>
      </c>
      <c r="O211" s="65">
        <v>780</v>
      </c>
      <c r="P211" s="56">
        <f>VLOOKUP($G211,'Wholesale Price List'!$B:$W,22,FALSE)</f>
        <v>1360</v>
      </c>
      <c r="Q211" s="36">
        <f t="shared" si="611"/>
        <v>30382.6</v>
      </c>
      <c r="R211" s="37">
        <f t="shared" si="612"/>
        <v>5222.3999999999996</v>
      </c>
      <c r="S211" s="18"/>
      <c r="T211" s="65">
        <f t="shared" si="603"/>
        <v>312.5</v>
      </c>
      <c r="U211" s="56">
        <f t="shared" si="613"/>
        <v>50</v>
      </c>
      <c r="V211" s="56">
        <f t="shared" si="614"/>
        <v>262.5</v>
      </c>
      <c r="W211" s="56">
        <f t="shared" si="615"/>
        <v>315</v>
      </c>
      <c r="X211" s="36">
        <f t="shared" si="616"/>
        <v>30697.599999999999</v>
      </c>
      <c r="Y211" s="37">
        <f t="shared" si="617"/>
        <v>5414.4</v>
      </c>
      <c r="Z211" s="18"/>
      <c r="AA211" s="65">
        <v>625</v>
      </c>
      <c r="AB211" s="56">
        <f t="shared" si="618"/>
        <v>100</v>
      </c>
      <c r="AC211" s="56">
        <f t="shared" si="619"/>
        <v>525</v>
      </c>
      <c r="AD211" s="56">
        <f t="shared" si="620"/>
        <v>630</v>
      </c>
      <c r="AE211" s="36">
        <f t="shared" si="621"/>
        <v>31012.6</v>
      </c>
      <c r="AF211" s="37">
        <f t="shared" si="622"/>
        <v>5474.4</v>
      </c>
      <c r="AG211" s="18"/>
      <c r="AH211" s="56"/>
      <c r="AI211" s="56"/>
      <c r="AJ211" s="56"/>
      <c r="AK211" s="56"/>
      <c r="AL211" s="36"/>
      <c r="AM211" s="83"/>
      <c r="AN211" s="18"/>
      <c r="AO211" s="56"/>
      <c r="AP211" s="56"/>
      <c r="AQ211" s="56"/>
      <c r="AR211" s="56"/>
      <c r="AS211" s="36"/>
      <c r="AT211" s="83"/>
      <c r="AU211" s="18"/>
      <c r="AV211" s="35">
        <v>0.08</v>
      </c>
      <c r="AW211" s="56">
        <f t="shared" si="623"/>
        <v>2231</v>
      </c>
      <c r="AX211" s="35">
        <f t="shared" si="624"/>
        <v>0.16</v>
      </c>
      <c r="AY211" s="56">
        <f t="shared" si="625"/>
        <v>4462</v>
      </c>
      <c r="AZ211" s="35">
        <v>0.12</v>
      </c>
      <c r="BA211" s="56">
        <f t="shared" si="626"/>
        <v>3346.5</v>
      </c>
      <c r="BB211" s="38">
        <f t="shared" si="627"/>
        <v>0.12</v>
      </c>
      <c r="BC211" s="57">
        <f t="shared" si="628"/>
        <v>3346.5</v>
      </c>
      <c r="BD211" s="56">
        <f t="shared" si="629"/>
        <v>37.5</v>
      </c>
      <c r="BE211" s="57">
        <f t="shared" si="630"/>
        <v>3384</v>
      </c>
      <c r="BF211" s="56">
        <f t="shared" si="631"/>
        <v>75</v>
      </c>
      <c r="BG211" s="57">
        <f t="shared" si="632"/>
        <v>3421.5</v>
      </c>
      <c r="BH211" s="56"/>
      <c r="BI211" s="66"/>
      <c r="BJ211" s="56"/>
      <c r="BK211" s="66"/>
      <c r="BL211" s="1"/>
    </row>
    <row r="212" spans="1:64" ht="27.5" customHeight="1">
      <c r="A212" s="20"/>
      <c r="B212" s="20">
        <f t="shared" si="633"/>
        <v>6</v>
      </c>
      <c r="C212" s="20" t="str">
        <f t="shared" si="634"/>
        <v>TUCSON Petrol &amp; 48V [MY26]</v>
      </c>
      <c r="D212" s="33" t="str">
        <f t="shared" si="635"/>
        <v>TUCSON Petrol &amp; 48V [MY26] 6</v>
      </c>
      <c r="E212" s="33" t="str">
        <f t="shared" si="636"/>
        <v>TUCSON Petrol &amp; 48V [MY26] 6 - N Line 1.6T 150PS  7DCT MY26</v>
      </c>
      <c r="F212" s="33" t="str">
        <f>_xlfn.XLOOKUP(G212,'Wholesale Price List'!B:B,'Wholesale Price List'!C:C)</f>
        <v>HYTU165NL5EPTA  5</v>
      </c>
      <c r="G212" s="33" t="s">
        <v>2904</v>
      </c>
      <c r="H212" s="34" t="str">
        <f>VLOOKUP($G212,'Wholesale Price List'!$B:$Z,4,FALSE)</f>
        <v>N Line 1.6T 150PS  7DCT MY26</v>
      </c>
      <c r="I212" s="56">
        <f>VLOOKUP($G212,'Wholesale Price List'!$B:$V,9,FALSE)</f>
        <v>29304.166666666668</v>
      </c>
      <c r="J212" s="35">
        <v>0.16</v>
      </c>
      <c r="K212" s="137">
        <v>110</v>
      </c>
      <c r="L212" s="56">
        <f t="shared" si="608"/>
        <v>4578.666666666667</v>
      </c>
      <c r="M212" s="56">
        <f t="shared" si="609"/>
        <v>24725.5</v>
      </c>
      <c r="N212" s="56">
        <f t="shared" si="610"/>
        <v>4945.1000000000004</v>
      </c>
      <c r="O212" s="65">
        <v>780</v>
      </c>
      <c r="P212" s="56">
        <f>VLOOKUP($G212,'Wholesale Price List'!$B:$W,22,FALSE)</f>
        <v>1360</v>
      </c>
      <c r="Q212" s="36">
        <f t="shared" si="611"/>
        <v>31810.6</v>
      </c>
      <c r="R212" s="37">
        <f t="shared" si="612"/>
        <v>5494.4000000000005</v>
      </c>
      <c r="S212" s="18"/>
      <c r="T212" s="65">
        <f t="shared" si="603"/>
        <v>312.5</v>
      </c>
      <c r="U212" s="56">
        <f t="shared" si="613"/>
        <v>50</v>
      </c>
      <c r="V212" s="56">
        <f t="shared" si="614"/>
        <v>262.5</v>
      </c>
      <c r="W212" s="56">
        <f t="shared" si="615"/>
        <v>315</v>
      </c>
      <c r="X212" s="36">
        <f t="shared" si="616"/>
        <v>32125.599999999999</v>
      </c>
      <c r="Y212" s="37">
        <f t="shared" si="617"/>
        <v>5686.4000000000005</v>
      </c>
      <c r="Z212" s="18"/>
      <c r="AA212" s="65">
        <v>625</v>
      </c>
      <c r="AB212" s="56">
        <f t="shared" si="618"/>
        <v>100</v>
      </c>
      <c r="AC212" s="56">
        <f t="shared" si="619"/>
        <v>525</v>
      </c>
      <c r="AD212" s="56">
        <f t="shared" si="620"/>
        <v>630</v>
      </c>
      <c r="AE212" s="36">
        <f t="shared" si="621"/>
        <v>32440.6</v>
      </c>
      <c r="AF212" s="37">
        <f t="shared" si="622"/>
        <v>5746.4000000000005</v>
      </c>
      <c r="AG212" s="18"/>
      <c r="AH212" s="56"/>
      <c r="AI212" s="56"/>
      <c r="AJ212" s="56"/>
      <c r="AK212" s="56"/>
      <c r="AL212" s="36"/>
      <c r="AM212" s="83"/>
      <c r="AN212" s="18"/>
      <c r="AO212" s="56"/>
      <c r="AP212" s="56"/>
      <c r="AQ212" s="56"/>
      <c r="AR212" s="56"/>
      <c r="AS212" s="36"/>
      <c r="AT212" s="83"/>
      <c r="AU212" s="18"/>
      <c r="AV212" s="35">
        <v>0.08</v>
      </c>
      <c r="AW212" s="56">
        <f t="shared" si="623"/>
        <v>2344.3333333333335</v>
      </c>
      <c r="AX212" s="35">
        <f t="shared" si="624"/>
        <v>0.16</v>
      </c>
      <c r="AY212" s="56">
        <f t="shared" si="625"/>
        <v>4688.666666666667</v>
      </c>
      <c r="AZ212" s="35">
        <v>0.12</v>
      </c>
      <c r="BA212" s="56">
        <f t="shared" si="626"/>
        <v>3516.5</v>
      </c>
      <c r="BB212" s="38">
        <f t="shared" si="627"/>
        <v>0.12</v>
      </c>
      <c r="BC212" s="57">
        <f t="shared" si="628"/>
        <v>3516.5</v>
      </c>
      <c r="BD212" s="56">
        <f t="shared" si="629"/>
        <v>37.5</v>
      </c>
      <c r="BE212" s="57">
        <f t="shared" si="630"/>
        <v>3554</v>
      </c>
      <c r="BF212" s="56">
        <f t="shared" si="631"/>
        <v>75</v>
      </c>
      <c r="BG212" s="57">
        <f t="shared" si="632"/>
        <v>3591.5</v>
      </c>
      <c r="BH212" s="56"/>
      <c r="BI212" s="66"/>
      <c r="BJ212" s="56"/>
      <c r="BK212" s="66"/>
      <c r="BL212" s="1"/>
    </row>
    <row r="213" spans="1:64" ht="27.5" customHeight="1">
      <c r="A213" s="20"/>
      <c r="B213" s="20">
        <f t="shared" si="633"/>
        <v>7</v>
      </c>
      <c r="C213" s="20" t="str">
        <f t="shared" si="634"/>
        <v>TUCSON Petrol &amp; 48V [MY26]</v>
      </c>
      <c r="D213" s="33" t="str">
        <f t="shared" si="635"/>
        <v>TUCSON Petrol &amp; 48V [MY26] 7</v>
      </c>
      <c r="E213" s="33" t="str">
        <f t="shared" si="636"/>
        <v>TUCSON Petrol &amp; 48V [MY26] 7 - N Line S 1.6T 150PS 6MT MY26</v>
      </c>
      <c r="F213" s="33" t="str">
        <f>_xlfn.XLOOKUP(G213,'Wholesale Price List'!B:B,'Wholesale Price List'!C:C)</f>
        <v>HYTU165NS5EPTM  5</v>
      </c>
      <c r="G213" s="33" t="s">
        <v>2907</v>
      </c>
      <c r="H213" s="34" t="str">
        <f>VLOOKUP($G213,'Wholesale Price List'!$B:$Z,4,FALSE)</f>
        <v>N Line S 1.6T 150PS 6MT MY26</v>
      </c>
      <c r="I213" s="56">
        <f>VLOOKUP($G213,'Wholesale Price List'!$B:$V,9,FALSE)</f>
        <v>29970.833333333336</v>
      </c>
      <c r="J213" s="35">
        <v>0.16</v>
      </c>
      <c r="K213" s="137">
        <v>110</v>
      </c>
      <c r="L213" s="56">
        <f t="shared" si="608"/>
        <v>4685.3333333333339</v>
      </c>
      <c r="M213" s="56">
        <f t="shared" si="609"/>
        <v>25285.5</v>
      </c>
      <c r="N213" s="56">
        <f t="shared" si="610"/>
        <v>5057.1000000000004</v>
      </c>
      <c r="O213" s="65">
        <v>780</v>
      </c>
      <c r="P213" s="56">
        <f>VLOOKUP($G213,'Wholesale Price List'!$B:$W,22,FALSE)</f>
        <v>1360</v>
      </c>
      <c r="Q213" s="36">
        <f t="shared" si="611"/>
        <v>32482.6</v>
      </c>
      <c r="R213" s="37">
        <f t="shared" si="612"/>
        <v>5622.4000000000005</v>
      </c>
      <c r="S213" s="18"/>
      <c r="T213" s="65">
        <f t="shared" si="603"/>
        <v>312.5</v>
      </c>
      <c r="U213" s="56">
        <f t="shared" si="613"/>
        <v>50</v>
      </c>
      <c r="V213" s="56">
        <f t="shared" si="614"/>
        <v>262.5</v>
      </c>
      <c r="W213" s="56">
        <f t="shared" si="615"/>
        <v>315</v>
      </c>
      <c r="X213" s="36">
        <f t="shared" si="616"/>
        <v>32797.599999999999</v>
      </c>
      <c r="Y213" s="37">
        <f t="shared" si="617"/>
        <v>5814.4000000000005</v>
      </c>
      <c r="Z213" s="18"/>
      <c r="AA213" s="65">
        <v>625</v>
      </c>
      <c r="AB213" s="56">
        <f t="shared" si="618"/>
        <v>100</v>
      </c>
      <c r="AC213" s="56">
        <f t="shared" si="619"/>
        <v>525</v>
      </c>
      <c r="AD213" s="56">
        <f t="shared" si="620"/>
        <v>630</v>
      </c>
      <c r="AE213" s="36">
        <f t="shared" si="621"/>
        <v>33112.6</v>
      </c>
      <c r="AF213" s="37">
        <f t="shared" si="622"/>
        <v>5874.4000000000005</v>
      </c>
      <c r="AG213" s="18"/>
      <c r="AH213" s="56"/>
      <c r="AI213" s="56"/>
      <c r="AJ213" s="56"/>
      <c r="AK213" s="56"/>
      <c r="AL213" s="36"/>
      <c r="AM213" s="83"/>
      <c r="AN213" s="18"/>
      <c r="AO213" s="56"/>
      <c r="AP213" s="56"/>
      <c r="AQ213" s="56"/>
      <c r="AR213" s="56"/>
      <c r="AS213" s="36"/>
      <c r="AT213" s="83"/>
      <c r="AU213" s="18"/>
      <c r="AV213" s="35">
        <v>0.08</v>
      </c>
      <c r="AW213" s="56">
        <f t="shared" si="623"/>
        <v>2397.666666666667</v>
      </c>
      <c r="AX213" s="35">
        <f t="shared" si="624"/>
        <v>0.16</v>
      </c>
      <c r="AY213" s="56">
        <f t="shared" si="625"/>
        <v>4795.3333333333339</v>
      </c>
      <c r="AZ213" s="35">
        <v>0.12</v>
      </c>
      <c r="BA213" s="56">
        <f t="shared" si="626"/>
        <v>3596.5</v>
      </c>
      <c r="BB213" s="38">
        <f t="shared" si="627"/>
        <v>0.12000000000000002</v>
      </c>
      <c r="BC213" s="57">
        <f t="shared" si="628"/>
        <v>3596.5000000000009</v>
      </c>
      <c r="BD213" s="56">
        <f t="shared" si="629"/>
        <v>37.5</v>
      </c>
      <c r="BE213" s="57">
        <f t="shared" si="630"/>
        <v>3634.0000000000009</v>
      </c>
      <c r="BF213" s="56">
        <f t="shared" si="631"/>
        <v>75</v>
      </c>
      <c r="BG213" s="57">
        <f t="shared" si="632"/>
        <v>3671.5000000000009</v>
      </c>
      <c r="BH213" s="56"/>
      <c r="BI213" s="66"/>
      <c r="BJ213" s="56"/>
      <c r="BK213" s="66"/>
      <c r="BL213" s="1"/>
    </row>
    <row r="214" spans="1:64" ht="27.5" customHeight="1">
      <c r="A214" s="20"/>
      <c r="B214" s="20">
        <f t="shared" si="633"/>
        <v>8</v>
      </c>
      <c r="C214" s="20" t="str">
        <f t="shared" si="634"/>
        <v>TUCSON Petrol &amp; 48V [MY26]</v>
      </c>
      <c r="D214" s="33" t="str">
        <f t="shared" si="635"/>
        <v>TUCSON Petrol &amp; 48V [MY26] 8</v>
      </c>
      <c r="E214" s="33" t="str">
        <f t="shared" si="636"/>
        <v>TUCSON Petrol &amp; 48V [MY26] 8 - N Line S 1.6T 150PS  7DCT MY26</v>
      </c>
      <c r="F214" s="33" t="str">
        <f>_xlfn.XLOOKUP(G214,'Wholesale Price List'!B:B,'Wholesale Price List'!C:C)</f>
        <v>HYTU165NS5EPTA  5</v>
      </c>
      <c r="G214" s="33" t="s">
        <v>2910</v>
      </c>
      <c r="H214" s="34" t="str">
        <f>VLOOKUP($G214,'Wholesale Price List'!$B:$Z,4,FALSE)</f>
        <v>N Line S 1.6T 150PS  7DCT MY26</v>
      </c>
      <c r="I214" s="56">
        <f>VLOOKUP($G214,'Wholesale Price List'!$B:$V,9,FALSE)</f>
        <v>31387.5</v>
      </c>
      <c r="J214" s="35">
        <v>0.16</v>
      </c>
      <c r="K214" s="137">
        <v>110</v>
      </c>
      <c r="L214" s="56">
        <f t="shared" si="608"/>
        <v>4912</v>
      </c>
      <c r="M214" s="56">
        <f t="shared" si="609"/>
        <v>26475.5</v>
      </c>
      <c r="N214" s="56">
        <f t="shared" si="610"/>
        <v>5295.1</v>
      </c>
      <c r="O214" s="65">
        <v>780</v>
      </c>
      <c r="P214" s="56">
        <f>VLOOKUP($G214,'Wholesale Price List'!$B:$W,22,FALSE)</f>
        <v>1360</v>
      </c>
      <c r="Q214" s="36">
        <f t="shared" si="611"/>
        <v>33910.6</v>
      </c>
      <c r="R214" s="37">
        <f t="shared" si="612"/>
        <v>5894.4</v>
      </c>
      <c r="S214" s="18"/>
      <c r="T214" s="65">
        <f t="shared" si="603"/>
        <v>312.5</v>
      </c>
      <c r="U214" s="56">
        <f t="shared" si="613"/>
        <v>50</v>
      </c>
      <c r="V214" s="56">
        <f t="shared" si="614"/>
        <v>262.5</v>
      </c>
      <c r="W214" s="56">
        <f t="shared" si="615"/>
        <v>315</v>
      </c>
      <c r="X214" s="36">
        <f t="shared" si="616"/>
        <v>34225.599999999999</v>
      </c>
      <c r="Y214" s="37">
        <f t="shared" si="617"/>
        <v>6086.4</v>
      </c>
      <c r="Z214" s="18"/>
      <c r="AA214" s="65">
        <v>625</v>
      </c>
      <c r="AB214" s="56">
        <f t="shared" si="618"/>
        <v>100</v>
      </c>
      <c r="AC214" s="56">
        <f t="shared" si="619"/>
        <v>525</v>
      </c>
      <c r="AD214" s="56">
        <f t="shared" si="620"/>
        <v>630</v>
      </c>
      <c r="AE214" s="36">
        <f t="shared" si="621"/>
        <v>34540.6</v>
      </c>
      <c r="AF214" s="37">
        <f t="shared" si="622"/>
        <v>6146.4</v>
      </c>
      <c r="AG214" s="18"/>
      <c r="AH214" s="56"/>
      <c r="AI214" s="56"/>
      <c r="AJ214" s="56"/>
      <c r="AK214" s="56"/>
      <c r="AL214" s="36"/>
      <c r="AM214" s="83"/>
      <c r="AN214" s="18"/>
      <c r="AO214" s="56"/>
      <c r="AP214" s="56"/>
      <c r="AQ214" s="56"/>
      <c r="AR214" s="56"/>
      <c r="AS214" s="36"/>
      <c r="AT214" s="83"/>
      <c r="AU214" s="18"/>
      <c r="AV214" s="35">
        <v>0.08</v>
      </c>
      <c r="AW214" s="56">
        <f t="shared" si="623"/>
        <v>2511</v>
      </c>
      <c r="AX214" s="35">
        <f t="shared" si="624"/>
        <v>0.16</v>
      </c>
      <c r="AY214" s="56">
        <f t="shared" si="625"/>
        <v>5022</v>
      </c>
      <c r="AZ214" s="35">
        <v>0.12</v>
      </c>
      <c r="BA214" s="56">
        <f t="shared" si="626"/>
        <v>3766.5</v>
      </c>
      <c r="BB214" s="38">
        <f t="shared" si="627"/>
        <v>0.12</v>
      </c>
      <c r="BC214" s="57">
        <f t="shared" si="628"/>
        <v>3766.5</v>
      </c>
      <c r="BD214" s="56">
        <f t="shared" si="629"/>
        <v>37.5</v>
      </c>
      <c r="BE214" s="57">
        <f t="shared" si="630"/>
        <v>3804</v>
      </c>
      <c r="BF214" s="56">
        <f t="shared" si="631"/>
        <v>75</v>
      </c>
      <c r="BG214" s="57">
        <f t="shared" si="632"/>
        <v>3841.5</v>
      </c>
      <c r="BH214" s="56"/>
      <c r="BI214" s="66"/>
      <c r="BJ214" s="56"/>
      <c r="BK214" s="66"/>
      <c r="BL214" s="1"/>
    </row>
    <row r="215" spans="1:64" ht="27.5" customHeight="1">
      <c r="A215" s="20"/>
      <c r="B215" s="20">
        <f t="shared" si="633"/>
        <v>9</v>
      </c>
      <c r="C215" s="20" t="str">
        <f t="shared" si="634"/>
        <v>TUCSON Petrol &amp; 48V [MY26]</v>
      </c>
      <c r="D215" s="33" t="str">
        <f t="shared" si="635"/>
        <v>TUCSON Petrol &amp; 48V [MY26] 9</v>
      </c>
      <c r="E215" s="33" t="str">
        <f t="shared" si="636"/>
        <v>TUCSON Petrol &amp; 48V [MY26] 9 - Ultimate 1.6T 150PS 6MT MY26</v>
      </c>
      <c r="F215" s="33" t="str">
        <f>_xlfn.XLOOKUP(G215,'Wholesale Price List'!B:B,'Wholesale Price List'!C:C)</f>
        <v>HYTU165UL5EPTM  5</v>
      </c>
      <c r="G215" s="33" t="s">
        <v>2913</v>
      </c>
      <c r="H215" s="34" t="str">
        <f>VLOOKUP($G215,'Wholesale Price List'!$B:$Z,4,FALSE)</f>
        <v>Ultimate 1.6T 150PS 6MT MY26</v>
      </c>
      <c r="I215" s="56">
        <f>VLOOKUP($G215,'Wholesale Price List'!$B:$V,9,FALSE)</f>
        <v>29970.833333333336</v>
      </c>
      <c r="J215" s="35">
        <v>0.16</v>
      </c>
      <c r="K215" s="137">
        <v>111</v>
      </c>
      <c r="L215" s="56">
        <f t="shared" si="608"/>
        <v>4684.3333333333339</v>
      </c>
      <c r="M215" s="56">
        <f t="shared" si="609"/>
        <v>25286.5</v>
      </c>
      <c r="N215" s="56">
        <f t="shared" si="610"/>
        <v>5057.3</v>
      </c>
      <c r="O215" s="65">
        <v>781</v>
      </c>
      <c r="P215" s="56">
        <f>VLOOKUP($G215,'Wholesale Price List'!$B:$W,22,FALSE)</f>
        <v>1360</v>
      </c>
      <c r="Q215" s="36">
        <f t="shared" si="611"/>
        <v>32484.799999999999</v>
      </c>
      <c r="R215" s="37">
        <f t="shared" si="612"/>
        <v>5621.2000000000007</v>
      </c>
      <c r="S215" s="18"/>
      <c r="T215" s="65">
        <f t="shared" ref="T215" si="637">375/1.2</f>
        <v>312.5</v>
      </c>
      <c r="U215" s="56">
        <f t="shared" si="613"/>
        <v>50</v>
      </c>
      <c r="V215" s="56">
        <f t="shared" si="614"/>
        <v>262.5</v>
      </c>
      <c r="W215" s="56">
        <f t="shared" si="615"/>
        <v>315</v>
      </c>
      <c r="X215" s="36">
        <f t="shared" si="616"/>
        <v>32799.800000000003</v>
      </c>
      <c r="Y215" s="37">
        <f t="shared" si="617"/>
        <v>5814.4000000000005</v>
      </c>
      <c r="Z215" s="18"/>
      <c r="AA215" s="65">
        <v>625</v>
      </c>
      <c r="AB215" s="56">
        <f t="shared" si="618"/>
        <v>100</v>
      </c>
      <c r="AC215" s="56">
        <f t="shared" si="619"/>
        <v>525</v>
      </c>
      <c r="AD215" s="56">
        <f t="shared" si="620"/>
        <v>630</v>
      </c>
      <c r="AE215" s="36">
        <f t="shared" si="621"/>
        <v>33114.800000000003</v>
      </c>
      <c r="AF215" s="37">
        <f t="shared" si="622"/>
        <v>5874.4000000000005</v>
      </c>
      <c r="AG215" s="18"/>
      <c r="AH215" s="56"/>
      <c r="AI215" s="56"/>
      <c r="AJ215" s="56"/>
      <c r="AK215" s="56"/>
      <c r="AL215" s="36"/>
      <c r="AM215" s="83"/>
      <c r="AN215" s="18"/>
      <c r="AO215" s="56"/>
      <c r="AP215" s="56"/>
      <c r="AQ215" s="56"/>
      <c r="AR215" s="56"/>
      <c r="AS215" s="36"/>
      <c r="AT215" s="83"/>
      <c r="AU215" s="18"/>
      <c r="AV215" s="35">
        <v>0.08</v>
      </c>
      <c r="AW215" s="56">
        <f t="shared" si="623"/>
        <v>2397.666666666667</v>
      </c>
      <c r="AX215" s="35">
        <f t="shared" si="624"/>
        <v>0.16</v>
      </c>
      <c r="AY215" s="56">
        <f t="shared" si="625"/>
        <v>4795.3333333333339</v>
      </c>
      <c r="AZ215" s="35">
        <v>0.12</v>
      </c>
      <c r="BA215" s="56">
        <f t="shared" si="626"/>
        <v>3596.5</v>
      </c>
      <c r="BB215" s="38">
        <f t="shared" si="627"/>
        <v>0.12000000000000002</v>
      </c>
      <c r="BC215" s="57">
        <f t="shared" si="628"/>
        <v>3596.5000000000009</v>
      </c>
      <c r="BD215" s="56">
        <f t="shared" si="629"/>
        <v>37.5</v>
      </c>
      <c r="BE215" s="57">
        <f t="shared" si="630"/>
        <v>3634.0000000000009</v>
      </c>
      <c r="BF215" s="56">
        <f t="shared" si="631"/>
        <v>75</v>
      </c>
      <c r="BG215" s="57">
        <f t="shared" si="632"/>
        <v>3671.5000000000009</v>
      </c>
      <c r="BH215" s="56"/>
      <c r="BI215" s="66"/>
      <c r="BJ215" s="56"/>
      <c r="BK215" s="66"/>
      <c r="BL215" s="1"/>
    </row>
    <row r="216" spans="1:64" ht="27.5" customHeight="1">
      <c r="A216" s="20"/>
      <c r="B216" s="20">
        <f t="shared" si="633"/>
        <v>10</v>
      </c>
      <c r="C216" s="20" t="str">
        <f t="shared" si="634"/>
        <v>TUCSON Petrol &amp; 48V [MY26]</v>
      </c>
      <c r="D216" s="33" t="str">
        <f t="shared" si="635"/>
        <v>TUCSON Petrol &amp; 48V [MY26] 10</v>
      </c>
      <c r="E216" s="33" t="str">
        <f t="shared" si="636"/>
        <v>TUCSON Petrol &amp; 48V [MY26] 10 - Ultimate 1.6T 150PS  7DCT MY26</v>
      </c>
      <c r="F216" s="33" t="str">
        <f>_xlfn.XLOOKUP(G216,'Wholesale Price List'!B:B,'Wholesale Price List'!C:C)</f>
        <v>HYTU165UL5EPTA  5</v>
      </c>
      <c r="G216" s="33" t="s">
        <v>2916</v>
      </c>
      <c r="H216" s="34" t="str">
        <f>VLOOKUP($G216,'Wholesale Price List'!$B:$Z,4,FALSE)</f>
        <v>Ultimate 1.6T 150PS  7DCT MY26</v>
      </c>
      <c r="I216" s="56">
        <f>VLOOKUP($G216,'Wholesale Price List'!$B:$V,9,FALSE)</f>
        <v>31387.5</v>
      </c>
      <c r="J216" s="35">
        <v>0.16</v>
      </c>
      <c r="K216" s="137">
        <v>112</v>
      </c>
      <c r="L216" s="56">
        <f t="shared" si="608"/>
        <v>4910</v>
      </c>
      <c r="M216" s="56">
        <f t="shared" si="609"/>
        <v>26477.5</v>
      </c>
      <c r="N216" s="56">
        <f t="shared" si="610"/>
        <v>5295.5</v>
      </c>
      <c r="O216" s="65">
        <v>782</v>
      </c>
      <c r="P216" s="56">
        <f>VLOOKUP($G216,'Wholesale Price List'!$B:$W,22,FALSE)</f>
        <v>1360</v>
      </c>
      <c r="Q216" s="36">
        <f t="shared" si="611"/>
        <v>33915</v>
      </c>
      <c r="R216" s="37">
        <f t="shared" si="612"/>
        <v>5892</v>
      </c>
      <c r="S216" s="18"/>
      <c r="T216" s="65">
        <f t="shared" ref="T216:T229" si="638">375/1.2</f>
        <v>312.5</v>
      </c>
      <c r="U216" s="56">
        <f t="shared" si="613"/>
        <v>50</v>
      </c>
      <c r="V216" s="56">
        <f t="shared" si="614"/>
        <v>262.5</v>
      </c>
      <c r="W216" s="56">
        <f t="shared" si="615"/>
        <v>315</v>
      </c>
      <c r="X216" s="36">
        <f t="shared" si="616"/>
        <v>34230</v>
      </c>
      <c r="Y216" s="37">
        <f t="shared" si="617"/>
        <v>6086.4</v>
      </c>
      <c r="Z216" s="18"/>
      <c r="AA216" s="65">
        <v>625</v>
      </c>
      <c r="AB216" s="56">
        <f t="shared" si="618"/>
        <v>100</v>
      </c>
      <c r="AC216" s="56">
        <f t="shared" si="619"/>
        <v>525</v>
      </c>
      <c r="AD216" s="56">
        <f t="shared" si="620"/>
        <v>630</v>
      </c>
      <c r="AE216" s="36">
        <f t="shared" si="621"/>
        <v>34545</v>
      </c>
      <c r="AF216" s="37">
        <f t="shared" si="622"/>
        <v>6146.4</v>
      </c>
      <c r="AG216" s="18"/>
      <c r="AH216" s="56"/>
      <c r="AI216" s="56"/>
      <c r="AJ216" s="56"/>
      <c r="AK216" s="56"/>
      <c r="AL216" s="36"/>
      <c r="AM216" s="83"/>
      <c r="AN216" s="18"/>
      <c r="AO216" s="56"/>
      <c r="AP216" s="56"/>
      <c r="AQ216" s="56"/>
      <c r="AR216" s="56"/>
      <c r="AS216" s="36"/>
      <c r="AT216" s="83"/>
      <c r="AU216" s="18"/>
      <c r="AV216" s="35">
        <v>0.08</v>
      </c>
      <c r="AW216" s="56">
        <f t="shared" si="623"/>
        <v>2511</v>
      </c>
      <c r="AX216" s="35">
        <f t="shared" si="624"/>
        <v>0.16</v>
      </c>
      <c r="AY216" s="56">
        <f t="shared" si="625"/>
        <v>5022</v>
      </c>
      <c r="AZ216" s="35">
        <v>0.12</v>
      </c>
      <c r="BA216" s="56">
        <f t="shared" si="626"/>
        <v>3766.5</v>
      </c>
      <c r="BB216" s="38">
        <f t="shared" si="627"/>
        <v>0.12</v>
      </c>
      <c r="BC216" s="57">
        <f t="shared" si="628"/>
        <v>3766.5</v>
      </c>
      <c r="BD216" s="56">
        <f t="shared" si="629"/>
        <v>37.5</v>
      </c>
      <c r="BE216" s="57">
        <f t="shared" si="630"/>
        <v>3804</v>
      </c>
      <c r="BF216" s="56">
        <f t="shared" si="631"/>
        <v>75</v>
      </c>
      <c r="BG216" s="57">
        <f t="shared" si="632"/>
        <v>3841.5</v>
      </c>
      <c r="BH216" s="56"/>
      <c r="BI216" s="66"/>
      <c r="BJ216" s="56"/>
      <c r="BK216" s="66"/>
      <c r="BL216" s="1"/>
    </row>
    <row r="217" spans="1:64" ht="25" customHeight="1">
      <c r="A217" s="20">
        <v>29121.599999999999</v>
      </c>
      <c r="B217" s="20"/>
      <c r="C217" s="20"/>
      <c r="D217" s="172" t="s">
        <v>188</v>
      </c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  <c r="AA217" s="173"/>
      <c r="AB217" s="173"/>
      <c r="AC217" s="173"/>
      <c r="AD217" s="173"/>
      <c r="AE217" s="173"/>
      <c r="AF217" s="173"/>
      <c r="AG217" s="173"/>
      <c r="AH217" s="173"/>
      <c r="AI217" s="173"/>
      <c r="AJ217" s="173"/>
      <c r="AK217" s="173"/>
      <c r="AL217" s="173"/>
      <c r="AM217" s="173"/>
      <c r="AN217" s="173"/>
      <c r="AO217" s="173"/>
      <c r="AP217" s="173"/>
      <c r="AQ217" s="173"/>
      <c r="AR217" s="173"/>
      <c r="AS217" s="173"/>
      <c r="AT217" s="173"/>
      <c r="AU217" s="173"/>
      <c r="AV217" s="173"/>
      <c r="AW217" s="173"/>
      <c r="AX217" s="173"/>
      <c r="AY217" s="173"/>
      <c r="AZ217" s="173"/>
      <c r="BA217" s="173"/>
      <c r="BB217" s="173"/>
      <c r="BC217" s="173"/>
      <c r="BD217" s="173"/>
      <c r="BE217" s="173"/>
      <c r="BF217" s="173"/>
      <c r="BG217" s="173"/>
      <c r="BH217" s="173"/>
      <c r="BI217" s="173"/>
      <c r="BJ217" s="108"/>
      <c r="BK217" s="106"/>
      <c r="BL217" s="1"/>
    </row>
    <row r="218" spans="1:64" ht="25" customHeight="1">
      <c r="A218" s="20" t="str">
        <f>_xlfn.XLOOKUP(G218,'[1]Hyundai Comms PL 0725'!$A:$A,'[1]Hyundai Comms PL 0725'!$B:$B)</f>
        <v>HYTU16ADE5EHTA  5</v>
      </c>
      <c r="B218" s="20">
        <f t="shared" ref="B218:B230" si="639">IF(BJ217="Title",1,IF(BJ218="Title","",B217+1))</f>
        <v>1</v>
      </c>
      <c r="C218" s="20" t="str">
        <f t="shared" ref="C218" si="640">IF(B218=1,D217,IF(B218="","",C217))</f>
        <v>TUCSON Hybrid [MY25]</v>
      </c>
      <c r="D218" s="33" t="str">
        <f t="shared" ref="D218" si="641">C218&amp;" "&amp;B218</f>
        <v>TUCSON Hybrid [MY25] 1</v>
      </c>
      <c r="E218" s="33" t="str">
        <f t="shared" ref="E218" si="642">D218&amp;" - "&amp;H218</f>
        <v>TUCSON Hybrid [MY25] 1 - Advance 1.6T 215PS Hybrid MY25</v>
      </c>
      <c r="F218" s="33" t="str">
        <f>_xlfn.XLOOKUP(G218,'Wholesale Price List'!B:B,'Wholesale Price List'!C:C)</f>
        <v>HYTU16ADE5EHTA  5</v>
      </c>
      <c r="G218" s="33" t="s">
        <v>2938</v>
      </c>
      <c r="H218" s="34" t="str">
        <f>VLOOKUP($G218,'Wholesale Price List'!$B:$Z,4,FALSE)</f>
        <v>Advance 1.6T 215PS Hybrid MY25</v>
      </c>
      <c r="I218" s="56">
        <f>VLOOKUP($G218,'Wholesale Price List'!$B:$V,9,FALSE)</f>
        <v>29187.5</v>
      </c>
      <c r="J218" s="35">
        <v>0.16</v>
      </c>
      <c r="K218" s="137">
        <v>110</v>
      </c>
      <c r="L218" s="56">
        <f t="shared" si="560"/>
        <v>4560</v>
      </c>
      <c r="M218" s="56">
        <f t="shared" ref="M218:M222" si="643">I218-L218</f>
        <v>24627.5</v>
      </c>
      <c r="N218" s="56">
        <f t="shared" ref="N218:N222" si="644">M218*20%</f>
        <v>4925.5</v>
      </c>
      <c r="O218" s="65">
        <v>780</v>
      </c>
      <c r="P218" s="56">
        <f>VLOOKUP($G218,'Wholesale Price List'!$B:$W,22,FALSE)</f>
        <v>440</v>
      </c>
      <c r="Q218" s="36">
        <f t="shared" ref="Q218:Q230" si="645">SUM(M218:P218)</f>
        <v>30773</v>
      </c>
      <c r="R218" s="37">
        <f t="shared" si="561"/>
        <v>5472</v>
      </c>
      <c r="S218" s="18"/>
      <c r="T218" s="65">
        <f t="shared" si="638"/>
        <v>312.5</v>
      </c>
      <c r="U218" s="56">
        <f t="shared" ref="U218:U230" si="646">T218*J218</f>
        <v>50</v>
      </c>
      <c r="V218" s="56">
        <f t="shared" ref="V218:V222" si="647">T218-U218</f>
        <v>262.5</v>
      </c>
      <c r="W218" s="56">
        <f t="shared" ref="W218:W222" si="648">V218*1.2</f>
        <v>315</v>
      </c>
      <c r="X218" s="36">
        <f t="shared" ref="X218:X222" si="649">Q218+((T218-U218)*1.2)</f>
        <v>31088</v>
      </c>
      <c r="Y218" s="37">
        <f t="shared" ref="Y218:Y230" si="650">((J218*I218)+(J218*T218))*1.2</f>
        <v>5664</v>
      </c>
      <c r="Z218" s="18"/>
      <c r="AA218" s="65">
        <v>625</v>
      </c>
      <c r="AB218" s="56">
        <f t="shared" ref="AB218:AB230" si="651">AA218*J218</f>
        <v>100</v>
      </c>
      <c r="AC218" s="56">
        <f t="shared" ref="AC218:AC222" si="652">AA218-AB218</f>
        <v>525</v>
      </c>
      <c r="AD218" s="56">
        <f t="shared" ref="AD218:AD222" si="653">AC218*1.2</f>
        <v>630</v>
      </c>
      <c r="AE218" s="36">
        <f t="shared" ref="AE218:AE222" si="654">Q218+AD218</f>
        <v>31403</v>
      </c>
      <c r="AF218" s="37">
        <f t="shared" ref="AF218:AF230" si="655">((J218*I218)+(J218*AA218))*1.2</f>
        <v>5724</v>
      </c>
      <c r="AG218" s="18"/>
      <c r="AH218" s="102"/>
      <c r="AI218" s="102"/>
      <c r="AJ218" s="102"/>
      <c r="AK218" s="102"/>
      <c r="AL218" s="103"/>
      <c r="AM218" s="104"/>
      <c r="AN218" s="18"/>
      <c r="AO218" s="102"/>
      <c r="AP218" s="102"/>
      <c r="AQ218" s="102"/>
      <c r="AR218" s="102"/>
      <c r="AS218" s="103"/>
      <c r="AT218" s="104"/>
      <c r="AU218" s="18"/>
      <c r="AV218" s="35">
        <v>0.08</v>
      </c>
      <c r="AW218" s="56">
        <f t="shared" ref="AW218:AW230" si="656">AV218*I218</f>
        <v>2335</v>
      </c>
      <c r="AX218" s="35">
        <f t="shared" ref="AX218:AX230" si="657">J218</f>
        <v>0.16</v>
      </c>
      <c r="AY218" s="56">
        <f t="shared" ref="AY218:AY230" si="658">I218*J218</f>
        <v>4670</v>
      </c>
      <c r="AZ218" s="35">
        <v>0.12</v>
      </c>
      <c r="BA218" s="56">
        <f t="shared" ref="BA218:BA230" si="659">AZ218*I218</f>
        <v>3502.5</v>
      </c>
      <c r="BB218" s="38">
        <f t="shared" ref="BB218:BB230" si="660">BC218/I218</f>
        <v>0.12</v>
      </c>
      <c r="BC218" s="57">
        <f t="shared" ref="BC218:BC222" si="661">(AY218+AW218)-BA218</f>
        <v>3502.5</v>
      </c>
      <c r="BD218" s="56">
        <f t="shared" ref="BD218:BD222" si="662">((AX218+AV218)-AZ218)*T218</f>
        <v>37.5</v>
      </c>
      <c r="BE218" s="57">
        <f t="shared" ref="BE218:BE222" si="663">BC218+BD218</f>
        <v>3540</v>
      </c>
      <c r="BF218" s="56">
        <f t="shared" ref="BF218:BF222" si="664">((AX218+AV218)-AZ218)*AA218</f>
        <v>75</v>
      </c>
      <c r="BG218" s="57">
        <f t="shared" ref="BG218:BG222" si="665">BC218+BF218</f>
        <v>3577.5</v>
      </c>
      <c r="BH218" s="56"/>
      <c r="BI218" s="66"/>
      <c r="BJ218" s="56"/>
      <c r="BK218" s="66"/>
      <c r="BL218" s="1"/>
    </row>
    <row r="219" spans="1:64" ht="25" customHeight="1">
      <c r="A219" s="20" t="str">
        <f>_xlfn.XLOOKUP(G219,'[1]Hyundai Comms PL 0725'!$A:$A,'[1]Hyundai Comms PL 0725'!$B:$B)</f>
        <v>HYTU16PRM5EHTA  5</v>
      </c>
      <c r="B219" s="20">
        <f t="shared" si="639"/>
        <v>2</v>
      </c>
      <c r="C219" s="20" t="str">
        <f t="shared" ref="C219:C224" si="666">IF(B219=1,D218,IF(B219="","",C218))</f>
        <v>TUCSON Hybrid [MY25]</v>
      </c>
      <c r="D219" s="33" t="str">
        <f t="shared" ref="D219:D222" si="667">C219&amp;" "&amp;B219</f>
        <v>TUCSON Hybrid [MY25] 2</v>
      </c>
      <c r="E219" s="33" t="str">
        <f t="shared" ref="E219:E222" si="668">D219&amp;" - "&amp;H219</f>
        <v>TUCSON Hybrid [MY25] 2 - Premium 1.6T 215PS Hybrid MY25</v>
      </c>
      <c r="F219" s="33" t="str">
        <f>_xlfn.XLOOKUP(G219,'Wholesale Price List'!B:B,'Wholesale Price List'!C:C)</f>
        <v>HYTU16PRM5EHTA  5</v>
      </c>
      <c r="G219" s="33" t="s">
        <v>2939</v>
      </c>
      <c r="H219" s="34" t="str">
        <f>VLOOKUP($G219,'Wholesale Price List'!$B:$Z,4,FALSE)</f>
        <v>Premium 1.6T 215PS Hybrid MY25</v>
      </c>
      <c r="I219" s="56">
        <f>VLOOKUP($G219,'Wholesale Price List'!$B:$V,9,FALSE)</f>
        <v>31270.833333333336</v>
      </c>
      <c r="J219" s="35">
        <v>0.16</v>
      </c>
      <c r="K219" s="137">
        <v>110</v>
      </c>
      <c r="L219" s="56">
        <f t="shared" si="560"/>
        <v>4893.3333333333339</v>
      </c>
      <c r="M219" s="56">
        <f t="shared" si="643"/>
        <v>26377.5</v>
      </c>
      <c r="N219" s="56">
        <f t="shared" si="644"/>
        <v>5275.5</v>
      </c>
      <c r="O219" s="65">
        <v>780</v>
      </c>
      <c r="P219" s="56">
        <f>VLOOKUP($G219,'Wholesale Price List'!$B:$W,22,FALSE)</f>
        <v>440</v>
      </c>
      <c r="Q219" s="36">
        <f t="shared" si="645"/>
        <v>32873</v>
      </c>
      <c r="R219" s="37">
        <f t="shared" si="561"/>
        <v>5872.0000000000009</v>
      </c>
      <c r="S219" s="18"/>
      <c r="T219" s="65">
        <f t="shared" si="638"/>
        <v>312.5</v>
      </c>
      <c r="U219" s="56">
        <f t="shared" si="646"/>
        <v>50</v>
      </c>
      <c r="V219" s="56">
        <f t="shared" si="647"/>
        <v>262.5</v>
      </c>
      <c r="W219" s="56">
        <f t="shared" si="648"/>
        <v>315</v>
      </c>
      <c r="X219" s="36">
        <f t="shared" si="649"/>
        <v>33188</v>
      </c>
      <c r="Y219" s="37">
        <f t="shared" si="650"/>
        <v>6064.0000000000009</v>
      </c>
      <c r="Z219" s="18"/>
      <c r="AA219" s="65">
        <v>625</v>
      </c>
      <c r="AB219" s="56">
        <f t="shared" si="651"/>
        <v>100</v>
      </c>
      <c r="AC219" s="56">
        <f t="shared" si="652"/>
        <v>525</v>
      </c>
      <c r="AD219" s="56">
        <f t="shared" si="653"/>
        <v>630</v>
      </c>
      <c r="AE219" s="36">
        <f t="shared" si="654"/>
        <v>33503</v>
      </c>
      <c r="AF219" s="37">
        <f t="shared" si="655"/>
        <v>6124.0000000000009</v>
      </c>
      <c r="AG219" s="18"/>
      <c r="AH219" s="102"/>
      <c r="AI219" s="102"/>
      <c r="AJ219" s="102"/>
      <c r="AK219" s="102"/>
      <c r="AL219" s="103"/>
      <c r="AM219" s="104"/>
      <c r="AN219" s="18"/>
      <c r="AO219" s="102"/>
      <c r="AP219" s="102"/>
      <c r="AQ219" s="102"/>
      <c r="AR219" s="102"/>
      <c r="AS219" s="103"/>
      <c r="AT219" s="104"/>
      <c r="AU219" s="18"/>
      <c r="AV219" s="35">
        <v>0.08</v>
      </c>
      <c r="AW219" s="56">
        <f t="shared" si="656"/>
        <v>2501.666666666667</v>
      </c>
      <c r="AX219" s="35">
        <f t="shared" si="657"/>
        <v>0.16</v>
      </c>
      <c r="AY219" s="56">
        <f t="shared" si="658"/>
        <v>5003.3333333333339</v>
      </c>
      <c r="AZ219" s="35">
        <v>0.12</v>
      </c>
      <c r="BA219" s="56">
        <f t="shared" si="659"/>
        <v>3752.5</v>
      </c>
      <c r="BB219" s="38">
        <f t="shared" si="660"/>
        <v>0.12000000000000002</v>
      </c>
      <c r="BC219" s="57">
        <f t="shared" si="661"/>
        <v>3752.5000000000009</v>
      </c>
      <c r="BD219" s="56">
        <f t="shared" si="662"/>
        <v>37.5</v>
      </c>
      <c r="BE219" s="57">
        <f t="shared" si="663"/>
        <v>3790.0000000000009</v>
      </c>
      <c r="BF219" s="56">
        <f t="shared" si="664"/>
        <v>75</v>
      </c>
      <c r="BG219" s="57">
        <f t="shared" si="665"/>
        <v>3827.5000000000009</v>
      </c>
      <c r="BH219" s="56"/>
      <c r="BI219" s="66"/>
      <c r="BJ219" s="56"/>
      <c r="BK219" s="66"/>
      <c r="BL219" s="1"/>
    </row>
    <row r="220" spans="1:64" ht="25" customHeight="1">
      <c r="A220" s="20" t="str">
        <f>_xlfn.XLOOKUP(G220,'[1]Hyundai Comms PL 0725'!$A:$A,'[1]Hyundai Comms PL 0725'!$B:$B)</f>
        <v>HYTU16NLI5EHTA  5</v>
      </c>
      <c r="B220" s="20">
        <f t="shared" si="639"/>
        <v>3</v>
      </c>
      <c r="C220" s="20" t="str">
        <f t="shared" si="666"/>
        <v>TUCSON Hybrid [MY25]</v>
      </c>
      <c r="D220" s="33" t="str">
        <f t="shared" si="667"/>
        <v>TUCSON Hybrid [MY25] 3</v>
      </c>
      <c r="E220" s="33" t="str">
        <f t="shared" si="668"/>
        <v>TUCSON Hybrid [MY25] 3 - N Line 1.6T 215PS Hybrid MY25</v>
      </c>
      <c r="F220" s="33" t="str">
        <f>_xlfn.XLOOKUP(G220,'Wholesale Price List'!B:B,'Wholesale Price List'!C:C)</f>
        <v>HYTU16NLI5EHTA  5</v>
      </c>
      <c r="G220" s="33" t="s">
        <v>2940</v>
      </c>
      <c r="H220" s="34" t="str">
        <f>VLOOKUP($G220,'Wholesale Price List'!$B:$Z,4,FALSE)</f>
        <v>N Line 1.6T 215PS Hybrid MY25</v>
      </c>
      <c r="I220" s="56">
        <f>VLOOKUP($G220,'Wholesale Price List'!$B:$V,9,FALSE)</f>
        <v>31270.833333333336</v>
      </c>
      <c r="J220" s="35">
        <v>0.16</v>
      </c>
      <c r="K220" s="137">
        <v>110</v>
      </c>
      <c r="L220" s="56">
        <f t="shared" si="560"/>
        <v>4893.3333333333339</v>
      </c>
      <c r="M220" s="56">
        <f t="shared" si="643"/>
        <v>26377.5</v>
      </c>
      <c r="N220" s="56">
        <f t="shared" si="644"/>
        <v>5275.5</v>
      </c>
      <c r="O220" s="65">
        <v>780</v>
      </c>
      <c r="P220" s="56">
        <f>VLOOKUP($G220,'Wholesale Price List'!$B:$W,22,FALSE)</f>
        <v>540</v>
      </c>
      <c r="Q220" s="36">
        <f t="shared" si="645"/>
        <v>32973</v>
      </c>
      <c r="R220" s="37">
        <f t="shared" si="561"/>
        <v>5872.0000000000009</v>
      </c>
      <c r="S220" s="18"/>
      <c r="T220" s="65">
        <f t="shared" si="638"/>
        <v>312.5</v>
      </c>
      <c r="U220" s="56">
        <f t="shared" si="646"/>
        <v>50</v>
      </c>
      <c r="V220" s="56">
        <f t="shared" si="647"/>
        <v>262.5</v>
      </c>
      <c r="W220" s="56">
        <f t="shared" si="648"/>
        <v>315</v>
      </c>
      <c r="X220" s="36">
        <f t="shared" si="649"/>
        <v>33288</v>
      </c>
      <c r="Y220" s="37">
        <f t="shared" si="650"/>
        <v>6064.0000000000009</v>
      </c>
      <c r="Z220" s="18"/>
      <c r="AA220" s="65">
        <v>625</v>
      </c>
      <c r="AB220" s="56">
        <f t="shared" si="651"/>
        <v>100</v>
      </c>
      <c r="AC220" s="56">
        <f t="shared" si="652"/>
        <v>525</v>
      </c>
      <c r="AD220" s="56">
        <f t="shared" si="653"/>
        <v>630</v>
      </c>
      <c r="AE220" s="36">
        <f t="shared" si="654"/>
        <v>33603</v>
      </c>
      <c r="AF220" s="37">
        <f t="shared" si="655"/>
        <v>6124.0000000000009</v>
      </c>
      <c r="AG220" s="18"/>
      <c r="AH220" s="102"/>
      <c r="AI220" s="102"/>
      <c r="AJ220" s="102"/>
      <c r="AK220" s="102"/>
      <c r="AL220" s="103"/>
      <c r="AM220" s="104"/>
      <c r="AN220" s="18"/>
      <c r="AO220" s="102"/>
      <c r="AP220" s="102"/>
      <c r="AQ220" s="102"/>
      <c r="AR220" s="102"/>
      <c r="AS220" s="103"/>
      <c r="AT220" s="104"/>
      <c r="AU220" s="18"/>
      <c r="AV220" s="35">
        <v>0.08</v>
      </c>
      <c r="AW220" s="56">
        <f t="shared" si="656"/>
        <v>2501.666666666667</v>
      </c>
      <c r="AX220" s="35">
        <f t="shared" si="657"/>
        <v>0.16</v>
      </c>
      <c r="AY220" s="56">
        <f t="shared" si="658"/>
        <v>5003.3333333333339</v>
      </c>
      <c r="AZ220" s="35">
        <v>0.12</v>
      </c>
      <c r="BA220" s="56">
        <f t="shared" si="659"/>
        <v>3752.5</v>
      </c>
      <c r="BB220" s="38">
        <f t="shared" si="660"/>
        <v>0.12000000000000002</v>
      </c>
      <c r="BC220" s="57">
        <f t="shared" si="661"/>
        <v>3752.5000000000009</v>
      </c>
      <c r="BD220" s="56">
        <f t="shared" si="662"/>
        <v>37.5</v>
      </c>
      <c r="BE220" s="57">
        <f t="shared" si="663"/>
        <v>3790.0000000000009</v>
      </c>
      <c r="BF220" s="56">
        <f t="shared" si="664"/>
        <v>75</v>
      </c>
      <c r="BG220" s="57">
        <f t="shared" si="665"/>
        <v>3827.5000000000009</v>
      </c>
      <c r="BH220" s="56"/>
      <c r="BI220" s="66"/>
      <c r="BJ220" s="56"/>
      <c r="BK220" s="66"/>
      <c r="BL220" s="1"/>
    </row>
    <row r="221" spans="1:64" ht="25" customHeight="1">
      <c r="A221" s="20" t="str">
        <f>_xlfn.XLOOKUP(G221,'[1]Hyundai Comms PL 0725'!$A:$A,'[1]Hyundai Comms PL 0725'!$B:$B)</f>
        <v>HYTU16NLS5EHTA  5</v>
      </c>
      <c r="B221" s="20">
        <f t="shared" si="639"/>
        <v>4</v>
      </c>
      <c r="C221" s="20" t="str">
        <f t="shared" si="666"/>
        <v>TUCSON Hybrid [MY25]</v>
      </c>
      <c r="D221" s="33" t="str">
        <f t="shared" si="667"/>
        <v>TUCSON Hybrid [MY25] 4</v>
      </c>
      <c r="E221" s="33" t="str">
        <f t="shared" si="668"/>
        <v>TUCSON Hybrid [MY25] 4 - N Line S 1.6T 215PS Hybrid MY25</v>
      </c>
      <c r="F221" s="33" t="str">
        <f>_xlfn.XLOOKUP(G221,'Wholesale Price List'!B:B,'Wholesale Price List'!C:C)</f>
        <v>HYTU16NLS5EHTA  5</v>
      </c>
      <c r="G221" s="33" t="s">
        <v>2941</v>
      </c>
      <c r="H221" s="34" t="str">
        <f>VLOOKUP($G221,'Wholesale Price List'!$B:$Z,4,FALSE)</f>
        <v>N Line S 1.6T 215PS Hybrid MY25</v>
      </c>
      <c r="I221" s="56">
        <f>VLOOKUP($G221,'Wholesale Price List'!$B:$V,9,FALSE)</f>
        <v>33354.166666666672</v>
      </c>
      <c r="J221" s="35">
        <v>0.16</v>
      </c>
      <c r="K221" s="137">
        <v>110</v>
      </c>
      <c r="L221" s="56">
        <f t="shared" si="560"/>
        <v>5226.6666666666679</v>
      </c>
      <c r="M221" s="56">
        <f t="shared" si="643"/>
        <v>28127.500000000004</v>
      </c>
      <c r="N221" s="56">
        <f t="shared" si="644"/>
        <v>5625.5000000000009</v>
      </c>
      <c r="O221" s="65">
        <v>780</v>
      </c>
      <c r="P221" s="56">
        <f>VLOOKUP($G221,'Wholesale Price List'!$B:$W,22,FALSE)</f>
        <v>540</v>
      </c>
      <c r="Q221" s="36">
        <f t="shared" si="645"/>
        <v>35073.000000000007</v>
      </c>
      <c r="R221" s="37">
        <f t="shared" si="561"/>
        <v>6272.0000000000009</v>
      </c>
      <c r="S221" s="18"/>
      <c r="T221" s="65">
        <f t="shared" si="638"/>
        <v>312.5</v>
      </c>
      <c r="U221" s="56">
        <f t="shared" si="646"/>
        <v>50</v>
      </c>
      <c r="V221" s="56">
        <f t="shared" si="647"/>
        <v>262.5</v>
      </c>
      <c r="W221" s="56">
        <f t="shared" si="648"/>
        <v>315</v>
      </c>
      <c r="X221" s="36">
        <f t="shared" si="649"/>
        <v>35388.000000000007</v>
      </c>
      <c r="Y221" s="37">
        <f t="shared" si="650"/>
        <v>6464.0000000000009</v>
      </c>
      <c r="Z221" s="18"/>
      <c r="AA221" s="65">
        <v>625</v>
      </c>
      <c r="AB221" s="56">
        <f t="shared" si="651"/>
        <v>100</v>
      </c>
      <c r="AC221" s="56">
        <f t="shared" si="652"/>
        <v>525</v>
      </c>
      <c r="AD221" s="56">
        <f t="shared" si="653"/>
        <v>630</v>
      </c>
      <c r="AE221" s="36">
        <f t="shared" si="654"/>
        <v>35703.000000000007</v>
      </c>
      <c r="AF221" s="37">
        <f t="shared" si="655"/>
        <v>6524.0000000000009</v>
      </c>
      <c r="AG221" s="18"/>
      <c r="AH221" s="102"/>
      <c r="AI221" s="102"/>
      <c r="AJ221" s="102"/>
      <c r="AK221" s="102"/>
      <c r="AL221" s="103"/>
      <c r="AM221" s="104"/>
      <c r="AN221" s="18"/>
      <c r="AO221" s="102"/>
      <c r="AP221" s="102"/>
      <c r="AQ221" s="102"/>
      <c r="AR221" s="102"/>
      <c r="AS221" s="103"/>
      <c r="AT221" s="104"/>
      <c r="AU221" s="18"/>
      <c r="AV221" s="35">
        <v>0.08</v>
      </c>
      <c r="AW221" s="56">
        <f t="shared" si="656"/>
        <v>2668.3333333333339</v>
      </c>
      <c r="AX221" s="35">
        <f t="shared" si="657"/>
        <v>0.16</v>
      </c>
      <c r="AY221" s="56">
        <f t="shared" si="658"/>
        <v>5336.6666666666679</v>
      </c>
      <c r="AZ221" s="35">
        <v>0.12</v>
      </c>
      <c r="BA221" s="56">
        <f t="shared" si="659"/>
        <v>4002.5000000000005</v>
      </c>
      <c r="BB221" s="38">
        <f t="shared" si="660"/>
        <v>0.12000000000000002</v>
      </c>
      <c r="BC221" s="57">
        <f t="shared" si="661"/>
        <v>4002.5000000000014</v>
      </c>
      <c r="BD221" s="56">
        <f t="shared" si="662"/>
        <v>37.5</v>
      </c>
      <c r="BE221" s="57">
        <f t="shared" si="663"/>
        <v>4040.0000000000014</v>
      </c>
      <c r="BF221" s="56">
        <f t="shared" si="664"/>
        <v>75</v>
      </c>
      <c r="BG221" s="57">
        <f t="shared" si="665"/>
        <v>4077.5000000000014</v>
      </c>
      <c r="BH221" s="56"/>
      <c r="BI221" s="66"/>
      <c r="BJ221" s="56"/>
      <c r="BK221" s="66"/>
      <c r="BL221" s="1"/>
    </row>
    <row r="222" spans="1:64" ht="25" customHeight="1">
      <c r="A222" s="20" t="str">
        <f>_xlfn.XLOOKUP(G222,'[1]Hyundai Comms PL 0725'!$A:$A,'[1]Hyundai Comms PL 0725'!$B:$B)</f>
        <v>HYTU16NLS5EHTA4 5</v>
      </c>
      <c r="B222" s="20">
        <f t="shared" si="639"/>
        <v>5</v>
      </c>
      <c r="C222" s="20" t="str">
        <f t="shared" si="666"/>
        <v>TUCSON Hybrid [MY25]</v>
      </c>
      <c r="D222" s="33" t="str">
        <f t="shared" si="667"/>
        <v>TUCSON Hybrid [MY25] 5</v>
      </c>
      <c r="E222" s="33" t="str">
        <f t="shared" si="668"/>
        <v>TUCSON Hybrid [MY25] 5 - N Line S 1.6T 215PS Hybrid 4WD MY25</v>
      </c>
      <c r="F222" s="33" t="str">
        <f>_xlfn.XLOOKUP(G222,'Wholesale Price List'!B:B,'Wholesale Price List'!C:C)</f>
        <v>HYTU16NLS5EHTA4 5</v>
      </c>
      <c r="G222" s="33" t="s">
        <v>2942</v>
      </c>
      <c r="H222" s="34" t="str">
        <f>VLOOKUP($G222,'Wholesale Price List'!$B:$Z,4,FALSE)</f>
        <v>N Line S 1.6T 215PS Hybrid 4WD MY25</v>
      </c>
      <c r="I222" s="56">
        <f>VLOOKUP($G222,'Wholesale Price List'!$B:$V,9,FALSE)</f>
        <v>34679.166666666672</v>
      </c>
      <c r="J222" s="35">
        <v>0.16</v>
      </c>
      <c r="K222" s="137">
        <v>110</v>
      </c>
      <c r="L222" s="56">
        <f t="shared" si="560"/>
        <v>5438.6666666666679</v>
      </c>
      <c r="M222" s="56">
        <f t="shared" si="643"/>
        <v>29240.500000000004</v>
      </c>
      <c r="N222" s="56">
        <f t="shared" si="644"/>
        <v>5848.1000000000013</v>
      </c>
      <c r="O222" s="65">
        <v>780</v>
      </c>
      <c r="P222" s="56">
        <f>VLOOKUP($G222,'Wholesale Price List'!$B:$W,22,FALSE)</f>
        <v>540</v>
      </c>
      <c r="Q222" s="36">
        <f t="shared" si="645"/>
        <v>36408.600000000006</v>
      </c>
      <c r="R222" s="37">
        <f t="shared" si="561"/>
        <v>6526.4000000000015</v>
      </c>
      <c r="S222" s="18"/>
      <c r="T222" s="65">
        <f t="shared" si="638"/>
        <v>312.5</v>
      </c>
      <c r="U222" s="56">
        <f t="shared" si="646"/>
        <v>50</v>
      </c>
      <c r="V222" s="56">
        <f t="shared" si="647"/>
        <v>262.5</v>
      </c>
      <c r="W222" s="56">
        <f t="shared" si="648"/>
        <v>315</v>
      </c>
      <c r="X222" s="36">
        <f t="shared" si="649"/>
        <v>36723.600000000006</v>
      </c>
      <c r="Y222" s="37">
        <f t="shared" si="650"/>
        <v>6718.4000000000015</v>
      </c>
      <c r="Z222" s="18"/>
      <c r="AA222" s="65">
        <v>625</v>
      </c>
      <c r="AB222" s="56">
        <f t="shared" si="651"/>
        <v>100</v>
      </c>
      <c r="AC222" s="56">
        <f t="shared" si="652"/>
        <v>525</v>
      </c>
      <c r="AD222" s="56">
        <f t="shared" si="653"/>
        <v>630</v>
      </c>
      <c r="AE222" s="36">
        <f t="shared" si="654"/>
        <v>37038.600000000006</v>
      </c>
      <c r="AF222" s="37">
        <f t="shared" si="655"/>
        <v>6778.4000000000015</v>
      </c>
      <c r="AG222" s="18"/>
      <c r="AH222" s="102"/>
      <c r="AI222" s="102"/>
      <c r="AJ222" s="102"/>
      <c r="AK222" s="102"/>
      <c r="AL222" s="103"/>
      <c r="AM222" s="104"/>
      <c r="AN222" s="18"/>
      <c r="AO222" s="102"/>
      <c r="AP222" s="102"/>
      <c r="AQ222" s="102"/>
      <c r="AR222" s="102"/>
      <c r="AS222" s="103"/>
      <c r="AT222" s="104"/>
      <c r="AU222" s="18"/>
      <c r="AV222" s="35">
        <v>0.08</v>
      </c>
      <c r="AW222" s="56">
        <f t="shared" si="656"/>
        <v>2774.3333333333339</v>
      </c>
      <c r="AX222" s="35">
        <f t="shared" si="657"/>
        <v>0.16</v>
      </c>
      <c r="AY222" s="56">
        <f t="shared" si="658"/>
        <v>5548.6666666666679</v>
      </c>
      <c r="AZ222" s="35">
        <v>0.12</v>
      </c>
      <c r="BA222" s="56">
        <f t="shared" si="659"/>
        <v>4161.5</v>
      </c>
      <c r="BB222" s="38">
        <f t="shared" si="660"/>
        <v>0.12000000000000004</v>
      </c>
      <c r="BC222" s="57">
        <f t="shared" si="661"/>
        <v>4161.5000000000018</v>
      </c>
      <c r="BD222" s="56">
        <f t="shared" si="662"/>
        <v>37.5</v>
      </c>
      <c r="BE222" s="57">
        <f t="shared" si="663"/>
        <v>4199.0000000000018</v>
      </c>
      <c r="BF222" s="56">
        <f t="shared" si="664"/>
        <v>75</v>
      </c>
      <c r="BG222" s="57">
        <f t="shared" si="665"/>
        <v>4236.5000000000018</v>
      </c>
      <c r="BH222" s="56"/>
      <c r="BI222" s="66"/>
      <c r="BJ222" s="56"/>
      <c r="BK222" s="66"/>
      <c r="BL222" s="1"/>
    </row>
    <row r="223" spans="1:64" ht="25" customHeight="1">
      <c r="A223" s="20" t="str">
        <f>_xlfn.XLOOKUP(G223,'[1]Hyundai Comms PL 0725'!$A:$A,'[1]Hyundai Comms PL 0725'!$B:$B)</f>
        <v>HYTU16ULT5EHTA  5</v>
      </c>
      <c r="B223" s="20">
        <f t="shared" si="639"/>
        <v>6</v>
      </c>
      <c r="C223" s="20" t="str">
        <f t="shared" si="666"/>
        <v>TUCSON Hybrid [MY25]</v>
      </c>
      <c r="D223" s="33" t="str">
        <f t="shared" ref="D223:D228" si="669">C223&amp;" "&amp;B223</f>
        <v>TUCSON Hybrid [MY25] 6</v>
      </c>
      <c r="E223" s="33" t="str">
        <f t="shared" ref="E223:E228" si="670">D223&amp;" - "&amp;H223</f>
        <v>TUCSON Hybrid [MY25] 6 - Ultimate 1.6T 215PS Hybrid MY25</v>
      </c>
      <c r="F223" s="33" t="str">
        <f>_xlfn.XLOOKUP(G223,'Wholesale Price List'!B:B,'Wholesale Price List'!C:C)</f>
        <v>HYTU16ULT5EHTA  5</v>
      </c>
      <c r="G223" s="33" t="s">
        <v>2943</v>
      </c>
      <c r="H223" s="34" t="str">
        <f>VLOOKUP($G223,'Wholesale Price List'!$B:$Z,4,FALSE)</f>
        <v>Ultimate 1.6T 215PS Hybrid MY25</v>
      </c>
      <c r="I223" s="56">
        <f>VLOOKUP($G223,'Wholesale Price List'!$B:$V,9,FALSE)</f>
        <v>33354.166666666672</v>
      </c>
      <c r="J223" s="35">
        <v>0.16</v>
      </c>
      <c r="K223" s="137">
        <v>110</v>
      </c>
      <c r="L223" s="56">
        <f t="shared" si="560"/>
        <v>5226.6666666666679</v>
      </c>
      <c r="M223" s="56">
        <f t="shared" ref="M223:M228" si="671">I223-L223</f>
        <v>28127.500000000004</v>
      </c>
      <c r="N223" s="56">
        <f t="shared" ref="N223:N228" si="672">M223*20%</f>
        <v>5625.5000000000009</v>
      </c>
      <c r="O223" s="65">
        <v>780</v>
      </c>
      <c r="P223" s="56">
        <f>VLOOKUP($G223,'Wholesale Price List'!$B:$W,22,FALSE)</f>
        <v>540</v>
      </c>
      <c r="Q223" s="36">
        <f t="shared" si="645"/>
        <v>35073.000000000007</v>
      </c>
      <c r="R223" s="37">
        <f t="shared" si="561"/>
        <v>6272.0000000000009</v>
      </c>
      <c r="S223" s="18"/>
      <c r="T223" s="65">
        <f t="shared" si="638"/>
        <v>312.5</v>
      </c>
      <c r="U223" s="56">
        <f t="shared" si="646"/>
        <v>50</v>
      </c>
      <c r="V223" s="56">
        <f t="shared" ref="V223:V228" si="673">T223-U223</f>
        <v>262.5</v>
      </c>
      <c r="W223" s="56">
        <f t="shared" ref="W223:W228" si="674">V223*1.2</f>
        <v>315</v>
      </c>
      <c r="X223" s="36">
        <f t="shared" ref="X223:X228" si="675">Q223+((T223-U223)*1.2)</f>
        <v>35388.000000000007</v>
      </c>
      <c r="Y223" s="37">
        <f t="shared" si="650"/>
        <v>6464.0000000000009</v>
      </c>
      <c r="Z223" s="18"/>
      <c r="AA223" s="65">
        <v>625</v>
      </c>
      <c r="AB223" s="56">
        <f t="shared" si="651"/>
        <v>100</v>
      </c>
      <c r="AC223" s="56">
        <f t="shared" ref="AC223:AC228" si="676">AA223-AB223</f>
        <v>525</v>
      </c>
      <c r="AD223" s="56">
        <f t="shared" ref="AD223:AD228" si="677">AC223*1.2</f>
        <v>630</v>
      </c>
      <c r="AE223" s="36">
        <f t="shared" ref="AE223:AE228" si="678">Q223+AD223</f>
        <v>35703.000000000007</v>
      </c>
      <c r="AF223" s="37">
        <f t="shared" si="655"/>
        <v>6524.0000000000009</v>
      </c>
      <c r="AG223" s="18"/>
      <c r="AH223" s="102"/>
      <c r="AI223" s="102"/>
      <c r="AJ223" s="102"/>
      <c r="AK223" s="102"/>
      <c r="AL223" s="103"/>
      <c r="AM223" s="104"/>
      <c r="AN223" s="18"/>
      <c r="AO223" s="102"/>
      <c r="AP223" s="102"/>
      <c r="AQ223" s="102"/>
      <c r="AR223" s="102"/>
      <c r="AS223" s="103"/>
      <c r="AT223" s="104"/>
      <c r="AU223" s="18"/>
      <c r="AV223" s="35">
        <v>0.08</v>
      </c>
      <c r="AW223" s="56">
        <f t="shared" si="656"/>
        <v>2668.3333333333339</v>
      </c>
      <c r="AX223" s="35">
        <f t="shared" si="657"/>
        <v>0.16</v>
      </c>
      <c r="AY223" s="56">
        <f t="shared" si="658"/>
        <v>5336.6666666666679</v>
      </c>
      <c r="AZ223" s="35">
        <v>0.12</v>
      </c>
      <c r="BA223" s="56">
        <f t="shared" si="659"/>
        <v>4002.5000000000005</v>
      </c>
      <c r="BB223" s="38">
        <f t="shared" si="660"/>
        <v>0.12000000000000002</v>
      </c>
      <c r="BC223" s="57">
        <f t="shared" ref="BC223:BC228" si="679">(AY223+AW223)-BA223</f>
        <v>4002.5000000000014</v>
      </c>
      <c r="BD223" s="56">
        <f t="shared" ref="BD223:BD228" si="680">((AX223+AV223)-AZ223)*T223</f>
        <v>37.5</v>
      </c>
      <c r="BE223" s="57">
        <f t="shared" ref="BE223:BE228" si="681">BC223+BD223</f>
        <v>4040.0000000000014</v>
      </c>
      <c r="BF223" s="56">
        <f t="shared" ref="BF223:BF228" si="682">((AX223+AV223)-AZ223)*AA223</f>
        <v>75</v>
      </c>
      <c r="BG223" s="57">
        <f t="shared" ref="BG223:BG228" si="683">BC223+BF223</f>
        <v>4077.5000000000014</v>
      </c>
      <c r="BH223" s="56"/>
      <c r="BI223" s="66"/>
      <c r="BJ223" s="56"/>
      <c r="BK223" s="66"/>
      <c r="BL223" s="1"/>
    </row>
    <row r="224" spans="1:64" ht="25" customHeight="1">
      <c r="A224" s="20" t="str">
        <f>_xlfn.XLOOKUP(G224,'[1]Hyundai Comms PL 0725'!$A:$A,'[1]Hyundai Comms PL 0725'!$B:$B)</f>
        <v>HYTU16ULT5EHTA4 5</v>
      </c>
      <c r="B224" s="20">
        <f t="shared" si="639"/>
        <v>7</v>
      </c>
      <c r="C224" s="20" t="str">
        <f t="shared" si="666"/>
        <v>TUCSON Hybrid [MY25]</v>
      </c>
      <c r="D224" s="33" t="str">
        <f t="shared" si="669"/>
        <v>TUCSON Hybrid [MY25] 7</v>
      </c>
      <c r="E224" s="33" t="str">
        <f t="shared" si="670"/>
        <v>TUCSON Hybrid [MY25] 7 - Ultimate 1.6T 215PS Hybrid 4WD MY25</v>
      </c>
      <c r="F224" s="33" t="str">
        <f>_xlfn.XLOOKUP(G224,'Wholesale Price List'!B:B,'Wholesale Price List'!C:C)</f>
        <v>HYTU16ULT5EHTA4 5</v>
      </c>
      <c r="G224" s="33" t="s">
        <v>2944</v>
      </c>
      <c r="H224" s="34" t="str">
        <f>VLOOKUP($G224,'Wholesale Price List'!$B:$Z,4,FALSE)</f>
        <v>Ultimate 1.6T 215PS Hybrid 4WD MY25</v>
      </c>
      <c r="I224" s="56">
        <f>VLOOKUP($G224,'Wholesale Price List'!$B:$V,9,FALSE)</f>
        <v>34679.166666666672</v>
      </c>
      <c r="J224" s="35">
        <v>0.16</v>
      </c>
      <c r="K224" s="137">
        <v>110</v>
      </c>
      <c r="L224" s="56">
        <f t="shared" si="560"/>
        <v>5438.6666666666679</v>
      </c>
      <c r="M224" s="56">
        <f t="shared" si="671"/>
        <v>29240.500000000004</v>
      </c>
      <c r="N224" s="56">
        <f t="shared" si="672"/>
        <v>5848.1000000000013</v>
      </c>
      <c r="O224" s="65">
        <v>780</v>
      </c>
      <c r="P224" s="56">
        <f>VLOOKUP($G224,'Wholesale Price List'!$B:$W,22,FALSE)</f>
        <v>540</v>
      </c>
      <c r="Q224" s="36">
        <f t="shared" si="645"/>
        <v>36408.600000000006</v>
      </c>
      <c r="R224" s="37">
        <f t="shared" si="561"/>
        <v>6526.4000000000015</v>
      </c>
      <c r="S224" s="18"/>
      <c r="T224" s="65">
        <f t="shared" si="638"/>
        <v>312.5</v>
      </c>
      <c r="U224" s="56">
        <f t="shared" si="646"/>
        <v>50</v>
      </c>
      <c r="V224" s="56">
        <f t="shared" si="673"/>
        <v>262.5</v>
      </c>
      <c r="W224" s="56">
        <f t="shared" si="674"/>
        <v>315</v>
      </c>
      <c r="X224" s="36">
        <f t="shared" si="675"/>
        <v>36723.600000000006</v>
      </c>
      <c r="Y224" s="37">
        <f t="shared" si="650"/>
        <v>6718.4000000000015</v>
      </c>
      <c r="Z224" s="18"/>
      <c r="AA224" s="65">
        <v>625</v>
      </c>
      <c r="AB224" s="56">
        <f t="shared" si="651"/>
        <v>100</v>
      </c>
      <c r="AC224" s="56">
        <f t="shared" si="676"/>
        <v>525</v>
      </c>
      <c r="AD224" s="56">
        <f t="shared" si="677"/>
        <v>630</v>
      </c>
      <c r="AE224" s="36">
        <f t="shared" si="678"/>
        <v>37038.600000000006</v>
      </c>
      <c r="AF224" s="37">
        <f t="shared" si="655"/>
        <v>6778.4000000000015</v>
      </c>
      <c r="AG224" s="18"/>
      <c r="AH224" s="102"/>
      <c r="AI224" s="102"/>
      <c r="AJ224" s="102"/>
      <c r="AK224" s="102"/>
      <c r="AL224" s="103"/>
      <c r="AM224" s="104"/>
      <c r="AN224" s="18"/>
      <c r="AO224" s="102"/>
      <c r="AP224" s="102"/>
      <c r="AQ224" s="102"/>
      <c r="AR224" s="102"/>
      <c r="AS224" s="103"/>
      <c r="AT224" s="104"/>
      <c r="AU224" s="18"/>
      <c r="AV224" s="35">
        <v>0.08</v>
      </c>
      <c r="AW224" s="56">
        <f t="shared" si="656"/>
        <v>2774.3333333333339</v>
      </c>
      <c r="AX224" s="35">
        <f t="shared" si="657"/>
        <v>0.16</v>
      </c>
      <c r="AY224" s="56">
        <f t="shared" si="658"/>
        <v>5548.6666666666679</v>
      </c>
      <c r="AZ224" s="35">
        <v>0.12</v>
      </c>
      <c r="BA224" s="56">
        <f t="shared" si="659"/>
        <v>4161.5</v>
      </c>
      <c r="BB224" s="38">
        <f t="shared" si="660"/>
        <v>0.12000000000000004</v>
      </c>
      <c r="BC224" s="57">
        <f t="shared" si="679"/>
        <v>4161.5000000000018</v>
      </c>
      <c r="BD224" s="56">
        <f t="shared" si="680"/>
        <v>37.5</v>
      </c>
      <c r="BE224" s="57">
        <f t="shared" si="681"/>
        <v>4199.0000000000018</v>
      </c>
      <c r="BF224" s="56">
        <f t="shared" si="682"/>
        <v>75</v>
      </c>
      <c r="BG224" s="57">
        <f t="shared" si="683"/>
        <v>4236.5000000000018</v>
      </c>
      <c r="BH224" s="56"/>
      <c r="BI224" s="66"/>
      <c r="BJ224" s="56"/>
      <c r="BK224" s="66"/>
      <c r="BL224" s="1"/>
    </row>
    <row r="225" spans="1:64" ht="25" customHeight="1">
      <c r="A225" s="20" t="str">
        <f>_xlfn.XLOOKUP(G225,'[1]Hyundai Comms PL 0725'!$A:$A,'[1]Hyundai Comms PL 0725'!$B:$B)</f>
        <v>HYTU16PRM5EHTA  5</v>
      </c>
      <c r="B225" s="20">
        <f t="shared" si="639"/>
        <v>8</v>
      </c>
      <c r="C225" s="20" t="str">
        <f t="shared" ref="C225:C230" si="684">IF(B225=1,D224,IF(B225="","",C224))</f>
        <v>TUCSON Hybrid [MY25]</v>
      </c>
      <c r="D225" s="33" t="str">
        <f t="shared" si="669"/>
        <v>TUCSON Hybrid [MY25] 8</v>
      </c>
      <c r="E225" s="33" t="str">
        <f t="shared" si="670"/>
        <v>TUCSON Hybrid [MY25] 8 - Premium 1.6T 215PS Hybrid with 2TR MY25</v>
      </c>
      <c r="F225" s="33" t="str">
        <f>_xlfn.XLOOKUP(G225,'Wholesale Price List'!B:B,'Wholesale Price List'!C:C)</f>
        <v>HYTU16PRM5EHTA  5</v>
      </c>
      <c r="G225" s="33" t="s">
        <v>2946</v>
      </c>
      <c r="H225" s="34" t="str">
        <f>VLOOKUP($G225,'Wholesale Price List'!$B:$Z,4,FALSE)</f>
        <v>Premium 1.6T 215PS Hybrid with 2TR MY25</v>
      </c>
      <c r="I225" s="56">
        <f>VLOOKUP($G225,'Wholesale Price List'!$B:$V,9,FALSE)</f>
        <v>31687.5</v>
      </c>
      <c r="J225" s="35">
        <v>0.16</v>
      </c>
      <c r="K225" s="137">
        <v>110</v>
      </c>
      <c r="L225" s="56">
        <f t="shared" si="560"/>
        <v>4960</v>
      </c>
      <c r="M225" s="56">
        <f t="shared" si="671"/>
        <v>26727.5</v>
      </c>
      <c r="N225" s="56">
        <f t="shared" si="672"/>
        <v>5345.5</v>
      </c>
      <c r="O225" s="65">
        <v>780</v>
      </c>
      <c r="P225" s="56">
        <f>VLOOKUP($G225,'Wholesale Price List'!$B:$W,22,FALSE)</f>
        <v>440</v>
      </c>
      <c r="Q225" s="36">
        <f t="shared" si="645"/>
        <v>33293</v>
      </c>
      <c r="R225" s="37">
        <f t="shared" si="561"/>
        <v>5952</v>
      </c>
      <c r="S225" s="18"/>
      <c r="T225" s="65">
        <f t="shared" si="638"/>
        <v>312.5</v>
      </c>
      <c r="U225" s="56">
        <f t="shared" si="646"/>
        <v>50</v>
      </c>
      <c r="V225" s="56">
        <f t="shared" si="673"/>
        <v>262.5</v>
      </c>
      <c r="W225" s="56">
        <f t="shared" si="674"/>
        <v>315</v>
      </c>
      <c r="X225" s="36">
        <f t="shared" si="675"/>
        <v>33608</v>
      </c>
      <c r="Y225" s="37">
        <f t="shared" si="650"/>
        <v>6144</v>
      </c>
      <c r="Z225" s="18"/>
      <c r="AA225" s="65">
        <v>625</v>
      </c>
      <c r="AB225" s="56">
        <f t="shared" si="651"/>
        <v>100</v>
      </c>
      <c r="AC225" s="56">
        <f t="shared" si="676"/>
        <v>525</v>
      </c>
      <c r="AD225" s="56">
        <f t="shared" si="677"/>
        <v>630</v>
      </c>
      <c r="AE225" s="36">
        <f t="shared" si="678"/>
        <v>33923</v>
      </c>
      <c r="AF225" s="37">
        <f t="shared" si="655"/>
        <v>6204</v>
      </c>
      <c r="AG225" s="18"/>
      <c r="AH225" s="102"/>
      <c r="AI225" s="102"/>
      <c r="AJ225" s="102"/>
      <c r="AK225" s="102"/>
      <c r="AL225" s="103"/>
      <c r="AM225" s="104"/>
      <c r="AN225" s="18"/>
      <c r="AO225" s="102"/>
      <c r="AP225" s="102"/>
      <c r="AQ225" s="102"/>
      <c r="AR225" s="102"/>
      <c r="AS225" s="103"/>
      <c r="AT225" s="104"/>
      <c r="AU225" s="18"/>
      <c r="AV225" s="35">
        <v>0.08</v>
      </c>
      <c r="AW225" s="56">
        <f t="shared" si="656"/>
        <v>2535</v>
      </c>
      <c r="AX225" s="35">
        <f t="shared" si="657"/>
        <v>0.16</v>
      </c>
      <c r="AY225" s="56">
        <f t="shared" si="658"/>
        <v>5070</v>
      </c>
      <c r="AZ225" s="35">
        <v>0.12</v>
      </c>
      <c r="BA225" s="56">
        <f t="shared" si="659"/>
        <v>3802.5</v>
      </c>
      <c r="BB225" s="38">
        <f t="shared" si="660"/>
        <v>0.12</v>
      </c>
      <c r="BC225" s="57">
        <f t="shared" si="679"/>
        <v>3802.5</v>
      </c>
      <c r="BD225" s="56">
        <f t="shared" si="680"/>
        <v>37.5</v>
      </c>
      <c r="BE225" s="57">
        <f t="shared" si="681"/>
        <v>3840</v>
      </c>
      <c r="BF225" s="56">
        <f t="shared" si="682"/>
        <v>75</v>
      </c>
      <c r="BG225" s="57">
        <f t="shared" si="683"/>
        <v>3877.5</v>
      </c>
      <c r="BH225" s="56"/>
      <c r="BI225" s="66"/>
      <c r="BJ225" s="56"/>
      <c r="BK225" s="66"/>
      <c r="BL225" s="1"/>
    </row>
    <row r="226" spans="1:64" ht="25" customHeight="1">
      <c r="A226" s="20" t="str">
        <f>_xlfn.XLOOKUP(G226,'[1]Hyundai Comms PL 0725'!$A:$A,'[1]Hyundai Comms PL 0725'!$B:$B)</f>
        <v>HYTU16NLI5EHTA  5</v>
      </c>
      <c r="B226" s="20">
        <f t="shared" si="639"/>
        <v>9</v>
      </c>
      <c r="C226" s="20" t="str">
        <f t="shared" si="684"/>
        <v>TUCSON Hybrid [MY25]</v>
      </c>
      <c r="D226" s="33" t="str">
        <f t="shared" si="669"/>
        <v>TUCSON Hybrid [MY25] 9</v>
      </c>
      <c r="E226" s="33" t="str">
        <f t="shared" si="670"/>
        <v>TUCSON Hybrid [MY25] 9 - N Line 1.6T 215PS Hybrid with 2TR MY25</v>
      </c>
      <c r="F226" s="33" t="str">
        <f>_xlfn.XLOOKUP(G226,'Wholesale Price List'!B:B,'Wholesale Price List'!C:C)</f>
        <v>HYTU16NLI5EHTA  5</v>
      </c>
      <c r="G226" s="33" t="s">
        <v>2947</v>
      </c>
      <c r="H226" s="34" t="str">
        <f>VLOOKUP($G226,'Wholesale Price List'!$B:$Z,4,FALSE)</f>
        <v>N Line 1.6T 215PS Hybrid with 2TR MY25</v>
      </c>
      <c r="I226" s="56">
        <f>VLOOKUP($G226,'Wholesale Price List'!$B:$V,9,FALSE)</f>
        <v>31687.5</v>
      </c>
      <c r="J226" s="35">
        <v>0.16</v>
      </c>
      <c r="K226" s="137">
        <v>110</v>
      </c>
      <c r="L226" s="56">
        <f t="shared" si="560"/>
        <v>4960</v>
      </c>
      <c r="M226" s="56">
        <f t="shared" si="671"/>
        <v>26727.5</v>
      </c>
      <c r="N226" s="56">
        <f t="shared" si="672"/>
        <v>5345.5</v>
      </c>
      <c r="O226" s="65">
        <v>780</v>
      </c>
      <c r="P226" s="56">
        <f>VLOOKUP($G226,'Wholesale Price List'!$B:$W,22,FALSE)</f>
        <v>540</v>
      </c>
      <c r="Q226" s="36">
        <f t="shared" si="645"/>
        <v>33393</v>
      </c>
      <c r="R226" s="37">
        <f t="shared" si="561"/>
        <v>5952</v>
      </c>
      <c r="S226" s="18"/>
      <c r="T226" s="65">
        <f t="shared" si="638"/>
        <v>312.5</v>
      </c>
      <c r="U226" s="56">
        <f t="shared" si="646"/>
        <v>50</v>
      </c>
      <c r="V226" s="56">
        <f t="shared" si="673"/>
        <v>262.5</v>
      </c>
      <c r="W226" s="56">
        <f t="shared" si="674"/>
        <v>315</v>
      </c>
      <c r="X226" s="36">
        <f t="shared" si="675"/>
        <v>33708</v>
      </c>
      <c r="Y226" s="37">
        <f t="shared" si="650"/>
        <v>6144</v>
      </c>
      <c r="Z226" s="18"/>
      <c r="AA226" s="65">
        <v>625</v>
      </c>
      <c r="AB226" s="56">
        <f t="shared" si="651"/>
        <v>100</v>
      </c>
      <c r="AC226" s="56">
        <f t="shared" si="676"/>
        <v>525</v>
      </c>
      <c r="AD226" s="56">
        <f t="shared" si="677"/>
        <v>630</v>
      </c>
      <c r="AE226" s="36">
        <f t="shared" si="678"/>
        <v>34023</v>
      </c>
      <c r="AF226" s="37">
        <f t="shared" si="655"/>
        <v>6204</v>
      </c>
      <c r="AG226" s="18"/>
      <c r="AH226" s="102"/>
      <c r="AI226" s="102"/>
      <c r="AJ226" s="102"/>
      <c r="AK226" s="102"/>
      <c r="AL226" s="103"/>
      <c r="AM226" s="104"/>
      <c r="AN226" s="18"/>
      <c r="AO226" s="102"/>
      <c r="AP226" s="102"/>
      <c r="AQ226" s="102"/>
      <c r="AR226" s="102"/>
      <c r="AS226" s="103"/>
      <c r="AT226" s="104"/>
      <c r="AU226" s="18"/>
      <c r="AV226" s="35">
        <v>0.08</v>
      </c>
      <c r="AW226" s="56">
        <f t="shared" si="656"/>
        <v>2535</v>
      </c>
      <c r="AX226" s="35">
        <f t="shared" si="657"/>
        <v>0.16</v>
      </c>
      <c r="AY226" s="56">
        <f t="shared" si="658"/>
        <v>5070</v>
      </c>
      <c r="AZ226" s="35">
        <v>0.12</v>
      </c>
      <c r="BA226" s="56">
        <f t="shared" si="659"/>
        <v>3802.5</v>
      </c>
      <c r="BB226" s="38">
        <f t="shared" si="660"/>
        <v>0.12</v>
      </c>
      <c r="BC226" s="57">
        <f t="shared" si="679"/>
        <v>3802.5</v>
      </c>
      <c r="BD226" s="56">
        <f t="shared" si="680"/>
        <v>37.5</v>
      </c>
      <c r="BE226" s="57">
        <f t="shared" si="681"/>
        <v>3840</v>
      </c>
      <c r="BF226" s="56">
        <f t="shared" si="682"/>
        <v>75</v>
      </c>
      <c r="BG226" s="57">
        <f t="shared" si="683"/>
        <v>3877.5</v>
      </c>
      <c r="BH226" s="56"/>
      <c r="BI226" s="66"/>
      <c r="BJ226" s="56"/>
      <c r="BK226" s="66"/>
      <c r="BL226" s="1"/>
    </row>
    <row r="227" spans="1:64" ht="25" customHeight="1">
      <c r="A227" s="20" t="str">
        <f>_xlfn.XLOOKUP(G227,'[1]Hyundai Comms PL 0725'!$A:$A,'[1]Hyundai Comms PL 0725'!$B:$B)</f>
        <v>HYTU16NLS5EHTA  5</v>
      </c>
      <c r="B227" s="20">
        <f t="shared" si="639"/>
        <v>10</v>
      </c>
      <c r="C227" s="20" t="str">
        <f t="shared" si="684"/>
        <v>TUCSON Hybrid [MY25]</v>
      </c>
      <c r="D227" s="33" t="str">
        <f t="shared" si="669"/>
        <v>TUCSON Hybrid [MY25] 10</v>
      </c>
      <c r="E227" s="33" t="str">
        <f t="shared" si="670"/>
        <v>TUCSON Hybrid [MY25] 10 - N Line S 1.6T 215PS Hybrid with Lux Pack (Digital Key + RSPA) MY25</v>
      </c>
      <c r="F227" s="33" t="str">
        <f>_xlfn.XLOOKUP(G227,'Wholesale Price List'!B:B,'Wholesale Price List'!C:C)</f>
        <v>HYTU16NLS5EHTA  5</v>
      </c>
      <c r="G227" s="33" t="s">
        <v>2948</v>
      </c>
      <c r="H227" s="34" t="str">
        <f>VLOOKUP($G227,'Wholesale Price List'!$B:$Z,4,FALSE)</f>
        <v>N Line S 1.6T 215PS Hybrid with Lux Pack (Digital Key + RSPA) MY25</v>
      </c>
      <c r="I227" s="56">
        <f>VLOOKUP($G227,'Wholesale Price List'!$B:$V,9,FALSE)</f>
        <v>33854.166666666672</v>
      </c>
      <c r="J227" s="35">
        <v>0.16</v>
      </c>
      <c r="K227" s="137">
        <v>110</v>
      </c>
      <c r="L227" s="56">
        <f t="shared" si="560"/>
        <v>5306.6666666666679</v>
      </c>
      <c r="M227" s="56">
        <f t="shared" si="671"/>
        <v>28547.500000000004</v>
      </c>
      <c r="N227" s="56">
        <f t="shared" si="672"/>
        <v>5709.5000000000009</v>
      </c>
      <c r="O227" s="65">
        <v>780</v>
      </c>
      <c r="P227" s="56">
        <f>VLOOKUP($G227,'Wholesale Price List'!$B:$W,22,FALSE)</f>
        <v>540</v>
      </c>
      <c r="Q227" s="36">
        <f t="shared" si="645"/>
        <v>35577.000000000007</v>
      </c>
      <c r="R227" s="37">
        <f t="shared" si="561"/>
        <v>6368.0000000000009</v>
      </c>
      <c r="S227" s="18"/>
      <c r="T227" s="65">
        <f t="shared" si="638"/>
        <v>312.5</v>
      </c>
      <c r="U227" s="56">
        <f t="shared" si="646"/>
        <v>50</v>
      </c>
      <c r="V227" s="56">
        <f t="shared" si="673"/>
        <v>262.5</v>
      </c>
      <c r="W227" s="56">
        <f t="shared" si="674"/>
        <v>315</v>
      </c>
      <c r="X227" s="36">
        <f t="shared" si="675"/>
        <v>35892.000000000007</v>
      </c>
      <c r="Y227" s="37">
        <f t="shared" si="650"/>
        <v>6560.0000000000009</v>
      </c>
      <c r="Z227" s="18"/>
      <c r="AA227" s="65">
        <v>625</v>
      </c>
      <c r="AB227" s="56">
        <f t="shared" si="651"/>
        <v>100</v>
      </c>
      <c r="AC227" s="56">
        <f t="shared" si="676"/>
        <v>525</v>
      </c>
      <c r="AD227" s="56">
        <f t="shared" si="677"/>
        <v>630</v>
      </c>
      <c r="AE227" s="36">
        <f t="shared" si="678"/>
        <v>36207.000000000007</v>
      </c>
      <c r="AF227" s="37">
        <f t="shared" si="655"/>
        <v>6620.0000000000009</v>
      </c>
      <c r="AG227" s="18"/>
      <c r="AH227" s="102"/>
      <c r="AI227" s="102"/>
      <c r="AJ227" s="102"/>
      <c r="AK227" s="102"/>
      <c r="AL227" s="103"/>
      <c r="AM227" s="104"/>
      <c r="AN227" s="18"/>
      <c r="AO227" s="102"/>
      <c r="AP227" s="102"/>
      <c r="AQ227" s="102"/>
      <c r="AR227" s="102"/>
      <c r="AS227" s="103"/>
      <c r="AT227" s="104"/>
      <c r="AU227" s="18"/>
      <c r="AV227" s="35">
        <v>0.08</v>
      </c>
      <c r="AW227" s="56">
        <f t="shared" si="656"/>
        <v>2708.3333333333339</v>
      </c>
      <c r="AX227" s="35">
        <f t="shared" si="657"/>
        <v>0.16</v>
      </c>
      <c r="AY227" s="56">
        <f t="shared" si="658"/>
        <v>5416.6666666666679</v>
      </c>
      <c r="AZ227" s="35">
        <v>0.12</v>
      </c>
      <c r="BA227" s="56">
        <f t="shared" si="659"/>
        <v>4062.5000000000005</v>
      </c>
      <c r="BB227" s="38">
        <f t="shared" si="660"/>
        <v>0.12000000000000002</v>
      </c>
      <c r="BC227" s="57">
        <f t="shared" si="679"/>
        <v>4062.5000000000014</v>
      </c>
      <c r="BD227" s="56">
        <f t="shared" si="680"/>
        <v>37.5</v>
      </c>
      <c r="BE227" s="57">
        <f t="shared" si="681"/>
        <v>4100.0000000000018</v>
      </c>
      <c r="BF227" s="56">
        <f t="shared" si="682"/>
        <v>75</v>
      </c>
      <c r="BG227" s="57">
        <f t="shared" si="683"/>
        <v>4137.5000000000018</v>
      </c>
      <c r="BH227" s="56"/>
      <c r="BI227" s="66"/>
      <c r="BJ227" s="56"/>
      <c r="BK227" s="66"/>
      <c r="BL227" s="1"/>
    </row>
    <row r="228" spans="1:64" ht="25" customHeight="1">
      <c r="A228" s="20" t="str">
        <f>_xlfn.XLOOKUP(G228,'[1]Hyundai Comms PL 0725'!$A:$A,'[1]Hyundai Comms PL 0725'!$B:$B)</f>
        <v>HYTU16NLS5EHTA4 5</v>
      </c>
      <c r="B228" s="20">
        <f t="shared" si="639"/>
        <v>11</v>
      </c>
      <c r="C228" s="20" t="str">
        <f t="shared" si="684"/>
        <v>TUCSON Hybrid [MY25]</v>
      </c>
      <c r="D228" s="33" t="str">
        <f t="shared" si="669"/>
        <v>TUCSON Hybrid [MY25] 11</v>
      </c>
      <c r="E228" s="33" t="str">
        <f t="shared" si="670"/>
        <v>TUCSON Hybrid [MY25] 11 - N Line S 1.6T 215PS Hybrid 4WD with Lux Pack (Digital Key + RSPA) MY25</v>
      </c>
      <c r="F228" s="33" t="str">
        <f>_xlfn.XLOOKUP(G228,'Wholesale Price List'!B:B,'Wholesale Price List'!C:C)</f>
        <v>HYTU16NLS5EHTA4 5</v>
      </c>
      <c r="G228" s="33" t="s">
        <v>2949</v>
      </c>
      <c r="H228" s="34" t="str">
        <f>VLOOKUP($G228,'Wholesale Price List'!$B:$Z,4,FALSE)</f>
        <v>N Line S 1.6T 215PS Hybrid 4WD with Lux Pack (Digital Key + RSPA) MY25</v>
      </c>
      <c r="I228" s="56">
        <f>VLOOKUP($G228,'Wholesale Price List'!$B:$V,9,FALSE)</f>
        <v>35179.166666666672</v>
      </c>
      <c r="J228" s="35">
        <v>0.16</v>
      </c>
      <c r="K228" s="137">
        <v>110</v>
      </c>
      <c r="L228" s="56">
        <f t="shared" si="560"/>
        <v>5518.6666666666679</v>
      </c>
      <c r="M228" s="56">
        <f t="shared" si="671"/>
        <v>29660.500000000004</v>
      </c>
      <c r="N228" s="56">
        <f t="shared" si="672"/>
        <v>5932.1000000000013</v>
      </c>
      <c r="O228" s="65">
        <v>780</v>
      </c>
      <c r="P228" s="56">
        <f>VLOOKUP($G228,'Wholesale Price List'!$B:$W,22,FALSE)</f>
        <v>540</v>
      </c>
      <c r="Q228" s="36">
        <f t="shared" si="645"/>
        <v>36912.600000000006</v>
      </c>
      <c r="R228" s="37">
        <f t="shared" si="561"/>
        <v>6622.4000000000015</v>
      </c>
      <c r="S228" s="18"/>
      <c r="T228" s="65">
        <f t="shared" si="638"/>
        <v>312.5</v>
      </c>
      <c r="U228" s="56">
        <f t="shared" si="646"/>
        <v>50</v>
      </c>
      <c r="V228" s="56">
        <f t="shared" si="673"/>
        <v>262.5</v>
      </c>
      <c r="W228" s="56">
        <f t="shared" si="674"/>
        <v>315</v>
      </c>
      <c r="X228" s="36">
        <f t="shared" si="675"/>
        <v>37227.600000000006</v>
      </c>
      <c r="Y228" s="37">
        <f t="shared" si="650"/>
        <v>6814.4000000000015</v>
      </c>
      <c r="Z228" s="18"/>
      <c r="AA228" s="65">
        <v>625</v>
      </c>
      <c r="AB228" s="56">
        <f t="shared" si="651"/>
        <v>100</v>
      </c>
      <c r="AC228" s="56">
        <f t="shared" si="676"/>
        <v>525</v>
      </c>
      <c r="AD228" s="56">
        <f t="shared" si="677"/>
        <v>630</v>
      </c>
      <c r="AE228" s="36">
        <f t="shared" si="678"/>
        <v>37542.600000000006</v>
      </c>
      <c r="AF228" s="37">
        <f t="shared" si="655"/>
        <v>6874.4000000000015</v>
      </c>
      <c r="AG228" s="18"/>
      <c r="AH228" s="102"/>
      <c r="AI228" s="102"/>
      <c r="AJ228" s="102"/>
      <c r="AK228" s="102"/>
      <c r="AL228" s="103"/>
      <c r="AM228" s="104"/>
      <c r="AN228" s="18"/>
      <c r="AO228" s="102"/>
      <c r="AP228" s="102"/>
      <c r="AQ228" s="102"/>
      <c r="AR228" s="102"/>
      <c r="AS228" s="103"/>
      <c r="AT228" s="104"/>
      <c r="AU228" s="18"/>
      <c r="AV228" s="35">
        <v>0.08</v>
      </c>
      <c r="AW228" s="56">
        <f t="shared" si="656"/>
        <v>2814.3333333333339</v>
      </c>
      <c r="AX228" s="35">
        <f t="shared" si="657"/>
        <v>0.16</v>
      </c>
      <c r="AY228" s="56">
        <f t="shared" si="658"/>
        <v>5628.6666666666679</v>
      </c>
      <c r="AZ228" s="35">
        <v>0.12</v>
      </c>
      <c r="BA228" s="56">
        <f t="shared" si="659"/>
        <v>4221.5</v>
      </c>
      <c r="BB228" s="38">
        <f t="shared" si="660"/>
        <v>0.12000000000000004</v>
      </c>
      <c r="BC228" s="57">
        <f t="shared" si="679"/>
        <v>4221.5000000000018</v>
      </c>
      <c r="BD228" s="56">
        <f t="shared" si="680"/>
        <v>37.5</v>
      </c>
      <c r="BE228" s="57">
        <f t="shared" si="681"/>
        <v>4259.0000000000018</v>
      </c>
      <c r="BF228" s="56">
        <f t="shared" si="682"/>
        <v>75</v>
      </c>
      <c r="BG228" s="57">
        <f t="shared" si="683"/>
        <v>4296.5000000000018</v>
      </c>
      <c r="BH228" s="56"/>
      <c r="BI228" s="66"/>
      <c r="BJ228" s="56"/>
      <c r="BK228" s="66"/>
      <c r="BL228" s="1"/>
    </row>
    <row r="229" spans="1:64" ht="25" customHeight="1">
      <c r="A229" s="20" t="str">
        <f>_xlfn.XLOOKUP(G229,'[1]Hyundai Comms PL 0725'!$A:$A,'[1]Hyundai Comms PL 0725'!$B:$B)</f>
        <v>HYTU16ULT5EHTA  5</v>
      </c>
      <c r="B229" s="20">
        <f t="shared" si="639"/>
        <v>12</v>
      </c>
      <c r="C229" s="20" t="str">
        <f t="shared" si="684"/>
        <v>TUCSON Hybrid [MY25]</v>
      </c>
      <c r="D229" s="33" t="str">
        <f t="shared" ref="D229:D230" si="685">C229&amp;" "&amp;B229</f>
        <v>TUCSON Hybrid [MY25] 12</v>
      </c>
      <c r="E229" s="33" t="str">
        <f t="shared" ref="E229:E230" si="686">D229&amp;" - "&amp;H229</f>
        <v>TUCSON Hybrid [MY25] 12 - Ultimate 1.6T 215PS Hybrid with Lux Pack (Digital Key + RSPA) MY25</v>
      </c>
      <c r="F229" s="33" t="str">
        <f>_xlfn.XLOOKUP(G229,'Wholesale Price List'!B:B,'Wholesale Price List'!C:C)</f>
        <v>HYTU16ULT5EHTA  5</v>
      </c>
      <c r="G229" s="33" t="s">
        <v>2950</v>
      </c>
      <c r="H229" s="34" t="str">
        <f>VLOOKUP($G229,'Wholesale Price List'!$B:$Z,4,FALSE)</f>
        <v>Ultimate 1.6T 215PS Hybrid with Lux Pack (Digital Key + RSPA) MY25</v>
      </c>
      <c r="I229" s="56">
        <f>VLOOKUP($G229,'Wholesale Price List'!$B:$V,9,FALSE)</f>
        <v>33854.166666666672</v>
      </c>
      <c r="J229" s="35">
        <v>0.16</v>
      </c>
      <c r="K229" s="137">
        <v>110</v>
      </c>
      <c r="L229" s="56">
        <f t="shared" si="560"/>
        <v>5306.6666666666679</v>
      </c>
      <c r="M229" s="56">
        <f t="shared" ref="M229:M230" si="687">I229-L229</f>
        <v>28547.500000000004</v>
      </c>
      <c r="N229" s="56">
        <f t="shared" ref="N229:N230" si="688">M229*20%</f>
        <v>5709.5000000000009</v>
      </c>
      <c r="O229" s="65">
        <v>780</v>
      </c>
      <c r="P229" s="56">
        <f>VLOOKUP($G229,'Wholesale Price List'!$B:$W,22,FALSE)</f>
        <v>540</v>
      </c>
      <c r="Q229" s="36">
        <f t="shared" si="645"/>
        <v>35577.000000000007</v>
      </c>
      <c r="R229" s="37">
        <f t="shared" si="561"/>
        <v>6368.0000000000009</v>
      </c>
      <c r="S229" s="18"/>
      <c r="T229" s="65">
        <f t="shared" si="638"/>
        <v>312.5</v>
      </c>
      <c r="U229" s="56">
        <f t="shared" si="646"/>
        <v>50</v>
      </c>
      <c r="V229" s="56">
        <f t="shared" ref="V229:V230" si="689">T229-U229</f>
        <v>262.5</v>
      </c>
      <c r="W229" s="56">
        <f t="shared" ref="W229:W230" si="690">V229*1.2</f>
        <v>315</v>
      </c>
      <c r="X229" s="36">
        <f t="shared" ref="X229:X230" si="691">Q229+((T229-U229)*1.2)</f>
        <v>35892.000000000007</v>
      </c>
      <c r="Y229" s="37">
        <f t="shared" si="650"/>
        <v>6560.0000000000009</v>
      </c>
      <c r="Z229" s="18"/>
      <c r="AA229" s="65">
        <v>625</v>
      </c>
      <c r="AB229" s="56">
        <f t="shared" si="651"/>
        <v>100</v>
      </c>
      <c r="AC229" s="56">
        <f t="shared" ref="AC229:AC230" si="692">AA229-AB229</f>
        <v>525</v>
      </c>
      <c r="AD229" s="56">
        <f t="shared" ref="AD229:AD230" si="693">AC229*1.2</f>
        <v>630</v>
      </c>
      <c r="AE229" s="36">
        <f t="shared" ref="AE229:AE230" si="694">Q229+AD229</f>
        <v>36207.000000000007</v>
      </c>
      <c r="AF229" s="37">
        <f t="shared" si="655"/>
        <v>6620.0000000000009</v>
      </c>
      <c r="AG229" s="18"/>
      <c r="AH229" s="102"/>
      <c r="AI229" s="102"/>
      <c r="AJ229" s="102"/>
      <c r="AK229" s="102"/>
      <c r="AL229" s="103"/>
      <c r="AM229" s="104"/>
      <c r="AN229" s="18"/>
      <c r="AO229" s="102"/>
      <c r="AP229" s="102"/>
      <c r="AQ229" s="102"/>
      <c r="AR229" s="102"/>
      <c r="AS229" s="103"/>
      <c r="AT229" s="104"/>
      <c r="AU229" s="18"/>
      <c r="AV229" s="35">
        <v>0.08</v>
      </c>
      <c r="AW229" s="56">
        <f t="shared" si="656"/>
        <v>2708.3333333333339</v>
      </c>
      <c r="AX229" s="35">
        <f t="shared" si="657"/>
        <v>0.16</v>
      </c>
      <c r="AY229" s="56">
        <f t="shared" si="658"/>
        <v>5416.6666666666679</v>
      </c>
      <c r="AZ229" s="35">
        <v>0.12</v>
      </c>
      <c r="BA229" s="56">
        <f t="shared" si="659"/>
        <v>4062.5000000000005</v>
      </c>
      <c r="BB229" s="38">
        <f t="shared" si="660"/>
        <v>0.12000000000000002</v>
      </c>
      <c r="BC229" s="57">
        <f t="shared" ref="BC229:BC230" si="695">(AY229+AW229)-BA229</f>
        <v>4062.5000000000014</v>
      </c>
      <c r="BD229" s="56">
        <f t="shared" ref="BD229:BD230" si="696">((AX229+AV229)-AZ229)*T229</f>
        <v>37.5</v>
      </c>
      <c r="BE229" s="57">
        <f t="shared" ref="BE229:BE230" si="697">BC229+BD229</f>
        <v>4100.0000000000018</v>
      </c>
      <c r="BF229" s="56">
        <f t="shared" ref="BF229:BF230" si="698">((AX229+AV229)-AZ229)*AA229</f>
        <v>75</v>
      </c>
      <c r="BG229" s="57">
        <f t="shared" ref="BG229:BG230" si="699">BC229+BF229</f>
        <v>4137.5000000000018</v>
      </c>
      <c r="BH229" s="56"/>
      <c r="BI229" s="66"/>
      <c r="BJ229" s="56"/>
      <c r="BK229" s="66"/>
      <c r="BL229" s="1"/>
    </row>
    <row r="230" spans="1:64" ht="25" customHeight="1">
      <c r="A230" s="20" t="str">
        <f>_xlfn.XLOOKUP(G230,'[1]Hyundai Comms PL 0725'!$A:$A,'[1]Hyundai Comms PL 0725'!$B:$B)</f>
        <v>HYTU16ULT5EHTA4 5</v>
      </c>
      <c r="B230" s="20">
        <f t="shared" si="639"/>
        <v>13</v>
      </c>
      <c r="C230" s="20" t="str">
        <f t="shared" si="684"/>
        <v>TUCSON Hybrid [MY25]</v>
      </c>
      <c r="D230" s="33" t="str">
        <f t="shared" si="685"/>
        <v>TUCSON Hybrid [MY25] 13</v>
      </c>
      <c r="E230" s="33" t="str">
        <f t="shared" si="686"/>
        <v>TUCSON Hybrid [MY25] 13 - Ultimate 1.6T 215PS Hybrid 4WD with Lux Pack (Digital Key + RSPA) MY25</v>
      </c>
      <c r="F230" s="33" t="str">
        <f>_xlfn.XLOOKUP(G230,'Wholesale Price List'!B:B,'Wholesale Price List'!C:C)</f>
        <v>HYTU16ULT5EHTA4 5</v>
      </c>
      <c r="G230" s="33" t="s">
        <v>2951</v>
      </c>
      <c r="H230" s="34" t="str">
        <f>VLOOKUP($G230,'Wholesale Price List'!$B:$Z,4,FALSE)</f>
        <v>Ultimate 1.6T 215PS Hybrid 4WD with Lux Pack (Digital Key + RSPA) MY25</v>
      </c>
      <c r="I230" s="56">
        <f>VLOOKUP($G230,'Wholesale Price List'!$B:$V,9,FALSE)</f>
        <v>35179.166666666672</v>
      </c>
      <c r="J230" s="35">
        <v>0.16</v>
      </c>
      <c r="K230" s="137">
        <v>110</v>
      </c>
      <c r="L230" s="56">
        <f t="shared" si="560"/>
        <v>5518.6666666666679</v>
      </c>
      <c r="M230" s="56">
        <f t="shared" si="687"/>
        <v>29660.500000000004</v>
      </c>
      <c r="N230" s="56">
        <f t="shared" si="688"/>
        <v>5932.1000000000013</v>
      </c>
      <c r="O230" s="65">
        <v>780</v>
      </c>
      <c r="P230" s="56">
        <f>VLOOKUP($G230,'Wholesale Price List'!$B:$W,22,FALSE)</f>
        <v>540</v>
      </c>
      <c r="Q230" s="36">
        <f t="shared" si="645"/>
        <v>36912.600000000006</v>
      </c>
      <c r="R230" s="37">
        <f t="shared" si="561"/>
        <v>6622.4000000000015</v>
      </c>
      <c r="S230" s="18"/>
      <c r="T230" s="65">
        <f t="shared" ref="T230:T238" si="700">375/1.2</f>
        <v>312.5</v>
      </c>
      <c r="U230" s="56">
        <f t="shared" si="646"/>
        <v>50</v>
      </c>
      <c r="V230" s="56">
        <f t="shared" si="689"/>
        <v>262.5</v>
      </c>
      <c r="W230" s="56">
        <f t="shared" si="690"/>
        <v>315</v>
      </c>
      <c r="X230" s="36">
        <f t="shared" si="691"/>
        <v>37227.600000000006</v>
      </c>
      <c r="Y230" s="37">
        <f t="shared" si="650"/>
        <v>6814.4000000000015</v>
      </c>
      <c r="Z230" s="18"/>
      <c r="AA230" s="65">
        <v>625</v>
      </c>
      <c r="AB230" s="56">
        <f t="shared" si="651"/>
        <v>100</v>
      </c>
      <c r="AC230" s="56">
        <f t="shared" si="692"/>
        <v>525</v>
      </c>
      <c r="AD230" s="56">
        <f t="shared" si="693"/>
        <v>630</v>
      </c>
      <c r="AE230" s="36">
        <f t="shared" si="694"/>
        <v>37542.600000000006</v>
      </c>
      <c r="AF230" s="37">
        <f t="shared" si="655"/>
        <v>6874.4000000000015</v>
      </c>
      <c r="AG230" s="18"/>
      <c r="AH230" s="102"/>
      <c r="AI230" s="102"/>
      <c r="AJ230" s="102"/>
      <c r="AK230" s="102"/>
      <c r="AL230" s="103"/>
      <c r="AM230" s="104"/>
      <c r="AN230" s="18"/>
      <c r="AO230" s="102"/>
      <c r="AP230" s="102"/>
      <c r="AQ230" s="102"/>
      <c r="AR230" s="102"/>
      <c r="AS230" s="103"/>
      <c r="AT230" s="104"/>
      <c r="AU230" s="18"/>
      <c r="AV230" s="35">
        <v>0.08</v>
      </c>
      <c r="AW230" s="56">
        <f t="shared" si="656"/>
        <v>2814.3333333333339</v>
      </c>
      <c r="AX230" s="35">
        <f t="shared" si="657"/>
        <v>0.16</v>
      </c>
      <c r="AY230" s="56">
        <f t="shared" si="658"/>
        <v>5628.6666666666679</v>
      </c>
      <c r="AZ230" s="35">
        <v>0.12</v>
      </c>
      <c r="BA230" s="56">
        <f t="shared" si="659"/>
        <v>4221.5</v>
      </c>
      <c r="BB230" s="38">
        <f t="shared" si="660"/>
        <v>0.12000000000000004</v>
      </c>
      <c r="BC230" s="57">
        <f t="shared" si="695"/>
        <v>4221.5000000000018</v>
      </c>
      <c r="BD230" s="56">
        <f t="shared" si="696"/>
        <v>37.5</v>
      </c>
      <c r="BE230" s="57">
        <f t="shared" si="697"/>
        <v>4259.0000000000018</v>
      </c>
      <c r="BF230" s="56">
        <f t="shared" si="698"/>
        <v>75</v>
      </c>
      <c r="BG230" s="57">
        <f t="shared" si="699"/>
        <v>4296.5000000000018</v>
      </c>
      <c r="BH230" s="56"/>
      <c r="BI230" s="66"/>
      <c r="BJ230" s="56"/>
      <c r="BK230" s="66"/>
      <c r="BL230" s="1"/>
    </row>
    <row r="231" spans="1:64" ht="25" customHeight="1">
      <c r="A231" s="20"/>
      <c r="B231" s="20"/>
      <c r="C231" s="20"/>
      <c r="D231" s="172" t="s">
        <v>3242</v>
      </c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  <c r="AB231" s="173"/>
      <c r="AC231" s="173"/>
      <c r="AD231" s="173"/>
      <c r="AE231" s="173"/>
      <c r="AF231" s="173"/>
      <c r="AG231" s="173"/>
      <c r="AH231" s="173"/>
      <c r="AI231" s="173"/>
      <c r="AJ231" s="173"/>
      <c r="AK231" s="173"/>
      <c r="AL231" s="173"/>
      <c r="AM231" s="173"/>
      <c r="AN231" s="173"/>
      <c r="AO231" s="173"/>
      <c r="AP231" s="173"/>
      <c r="AQ231" s="173"/>
      <c r="AR231" s="173"/>
      <c r="AS231" s="173"/>
      <c r="AT231" s="173"/>
      <c r="AU231" s="173"/>
      <c r="AV231" s="173"/>
      <c r="AW231" s="173"/>
      <c r="AX231" s="173"/>
      <c r="AY231" s="173"/>
      <c r="AZ231" s="173"/>
      <c r="BA231" s="173"/>
      <c r="BB231" s="173"/>
      <c r="BC231" s="173"/>
      <c r="BD231" s="173"/>
      <c r="BE231" s="173"/>
      <c r="BF231" s="173"/>
      <c r="BG231" s="173"/>
      <c r="BH231" s="173"/>
      <c r="BI231" s="173"/>
      <c r="BJ231" s="108"/>
      <c r="BK231" s="106"/>
      <c r="BL231" s="1"/>
    </row>
    <row r="232" spans="1:64" ht="25" customHeight="1">
      <c r="A232" s="20"/>
      <c r="B232" s="20">
        <f t="shared" ref="B232" si="701">IF(BJ231="Title",1,IF(BJ232="Title","",B231+1))</f>
        <v>1</v>
      </c>
      <c r="C232" s="20" t="str">
        <f t="shared" ref="C232" si="702">IF(B232=1,D231,IF(B232="","",C231))</f>
        <v>TUCSON Hybrid [MY26]</v>
      </c>
      <c r="D232" s="33" t="str">
        <f t="shared" ref="D232" si="703">C232&amp;" "&amp;B232</f>
        <v>TUCSON Hybrid [MY26] 1</v>
      </c>
      <c r="E232" s="33" t="str">
        <f t="shared" ref="E232" si="704">D232&amp;" - "&amp;H232</f>
        <v>TUCSON Hybrid [MY26] 1 - Advance 1.6T 239PS Hybrid MY26</v>
      </c>
      <c r="F232" s="33" t="str">
        <f>_xlfn.XLOOKUP(G232,'Wholesale Price List'!B:B,'Wholesale Price List'!C:C)</f>
        <v>HYTU16AD25EHTA  5</v>
      </c>
      <c r="G232" s="33" t="s">
        <v>3207</v>
      </c>
      <c r="H232" s="34" t="str">
        <f>VLOOKUP($G232,'Wholesale Price List'!$B:$Z,4,FALSE)</f>
        <v>Advance 1.6T 239PS Hybrid MY26</v>
      </c>
      <c r="I232" s="56">
        <f>VLOOKUP($G232,'Wholesale Price List'!$B:$V,9,FALSE)</f>
        <v>29187.5</v>
      </c>
      <c r="J232" s="35">
        <v>0.16</v>
      </c>
      <c r="K232" s="137">
        <v>110</v>
      </c>
      <c r="L232" s="56">
        <f t="shared" ref="L232:L238" si="705">(I232*J232)-K232</f>
        <v>4560</v>
      </c>
      <c r="M232" s="56">
        <f t="shared" ref="M232:M238" si="706">I232-L232</f>
        <v>24627.5</v>
      </c>
      <c r="N232" s="56">
        <f t="shared" ref="N232:N238" si="707">M232*20%</f>
        <v>4925.5</v>
      </c>
      <c r="O232" s="65">
        <v>780</v>
      </c>
      <c r="P232" s="56">
        <f>VLOOKUP($G232,'Wholesale Price List'!$B:$W,22,FALSE)</f>
        <v>440</v>
      </c>
      <c r="Q232" s="36">
        <f t="shared" ref="Q232:Q238" si="708">SUM(M232:P232)</f>
        <v>30773</v>
      </c>
      <c r="R232" s="37">
        <f t="shared" ref="R232:R238" si="709">((J232*I232)*1.2)-(K232*1.2)</f>
        <v>5472</v>
      </c>
      <c r="S232" s="18"/>
      <c r="T232" s="65">
        <f t="shared" si="700"/>
        <v>312.5</v>
      </c>
      <c r="U232" s="56">
        <f t="shared" ref="U232:U238" si="710">T232*J232</f>
        <v>50</v>
      </c>
      <c r="V232" s="56">
        <f t="shared" ref="V232:V238" si="711">T232-U232</f>
        <v>262.5</v>
      </c>
      <c r="W232" s="56">
        <f t="shared" ref="W232:W238" si="712">V232*1.2</f>
        <v>315</v>
      </c>
      <c r="X232" s="36">
        <f t="shared" ref="X232:X238" si="713">Q232+((T232-U232)*1.2)</f>
        <v>31088</v>
      </c>
      <c r="Y232" s="37">
        <f t="shared" ref="Y232:Y238" si="714">((J232*I232)+(J232*T232))*1.2</f>
        <v>5664</v>
      </c>
      <c r="Z232" s="18"/>
      <c r="AA232" s="65">
        <v>625</v>
      </c>
      <c r="AB232" s="56">
        <f t="shared" ref="AB232:AB238" si="715">AA232*J232</f>
        <v>100</v>
      </c>
      <c r="AC232" s="56">
        <f t="shared" ref="AC232:AC238" si="716">AA232-AB232</f>
        <v>525</v>
      </c>
      <c r="AD232" s="56">
        <f t="shared" ref="AD232:AD238" si="717">AC232*1.2</f>
        <v>630</v>
      </c>
      <c r="AE232" s="36">
        <f t="shared" ref="AE232:AE238" si="718">Q232+AD232</f>
        <v>31403</v>
      </c>
      <c r="AF232" s="37">
        <f t="shared" ref="AF232:AF238" si="719">((J232*I232)+(J232*AA232))*1.2</f>
        <v>5724</v>
      </c>
      <c r="AG232" s="18"/>
      <c r="AH232" s="102"/>
      <c r="AI232" s="102"/>
      <c r="AJ232" s="102"/>
      <c r="AK232" s="102"/>
      <c r="AL232" s="103"/>
      <c r="AM232" s="104"/>
      <c r="AN232" s="18"/>
      <c r="AO232" s="102"/>
      <c r="AP232" s="102"/>
      <c r="AQ232" s="102"/>
      <c r="AR232" s="102"/>
      <c r="AS232" s="103"/>
      <c r="AT232" s="104"/>
      <c r="AU232" s="18"/>
      <c r="AV232" s="35">
        <v>0.08</v>
      </c>
      <c r="AW232" s="56">
        <f t="shared" ref="AW232:AW238" si="720">AV232*I232</f>
        <v>2335</v>
      </c>
      <c r="AX232" s="35">
        <f t="shared" ref="AX232:AX238" si="721">J232</f>
        <v>0.16</v>
      </c>
      <c r="AY232" s="56">
        <f t="shared" ref="AY232:AY238" si="722">I232*J232</f>
        <v>4670</v>
      </c>
      <c r="AZ232" s="35">
        <v>0.12</v>
      </c>
      <c r="BA232" s="56">
        <f t="shared" ref="BA232:BA238" si="723">AZ232*I232</f>
        <v>3502.5</v>
      </c>
      <c r="BB232" s="38">
        <f t="shared" ref="BB232:BB238" si="724">BC232/I232</f>
        <v>0.12</v>
      </c>
      <c r="BC232" s="57">
        <f t="shared" ref="BC232:BC238" si="725">(AY232+AW232)-BA232</f>
        <v>3502.5</v>
      </c>
      <c r="BD232" s="56">
        <f t="shared" ref="BD232:BD238" si="726">((AX232+AV232)-AZ232)*T232</f>
        <v>37.5</v>
      </c>
      <c r="BE232" s="57">
        <f t="shared" ref="BE232:BE238" si="727">BC232+BD232</f>
        <v>3540</v>
      </c>
      <c r="BF232" s="56">
        <f t="shared" ref="BF232:BF238" si="728">((AX232+AV232)-AZ232)*AA232</f>
        <v>75</v>
      </c>
      <c r="BG232" s="57">
        <f t="shared" ref="BG232:BG238" si="729">BC232+BF232</f>
        <v>3577.5</v>
      </c>
      <c r="BH232" s="56"/>
      <c r="BI232" s="66"/>
      <c r="BJ232" s="56"/>
      <c r="BK232" s="66"/>
      <c r="BL232" s="1"/>
    </row>
    <row r="233" spans="1:64" ht="25" customHeight="1">
      <c r="A233" s="20"/>
      <c r="B233" s="20">
        <f t="shared" ref="B233:B238" si="730">IF(BJ232="Title",1,IF(BJ233="Title","",B232+1))</f>
        <v>2</v>
      </c>
      <c r="C233" s="20" t="str">
        <f t="shared" ref="C233:C238" si="731">IF(B233=1,D232,IF(B233="","",C232))</f>
        <v>TUCSON Hybrid [MY26]</v>
      </c>
      <c r="D233" s="33" t="str">
        <f t="shared" ref="D233:D238" si="732">C233&amp;" "&amp;B233</f>
        <v>TUCSON Hybrid [MY26] 2</v>
      </c>
      <c r="E233" s="33" t="str">
        <f t="shared" ref="E233:E238" si="733">D233&amp;" - "&amp;H233</f>
        <v>TUCSON Hybrid [MY26] 2 - Premium 1.6T 239PS Hybrid MY26</v>
      </c>
      <c r="F233" s="33" t="str">
        <f>_xlfn.XLOOKUP(G233,'Wholesale Price List'!B:B,'Wholesale Price List'!C:C)</f>
        <v>HYTU16PR25EHTA  5</v>
      </c>
      <c r="G233" s="33" t="s">
        <v>3210</v>
      </c>
      <c r="H233" s="34" t="str">
        <f>VLOOKUP($G233,'Wholesale Price List'!$B:$Z,4,FALSE)</f>
        <v>Premium 1.6T 239PS Hybrid MY26</v>
      </c>
      <c r="I233" s="56">
        <f>VLOOKUP($G233,'Wholesale Price List'!$B:$V,9,FALSE)</f>
        <v>31270.833333333336</v>
      </c>
      <c r="J233" s="35">
        <v>0.16</v>
      </c>
      <c r="K233" s="137">
        <v>110</v>
      </c>
      <c r="L233" s="56">
        <f t="shared" si="705"/>
        <v>4893.3333333333339</v>
      </c>
      <c r="M233" s="56">
        <f t="shared" si="706"/>
        <v>26377.5</v>
      </c>
      <c r="N233" s="56">
        <f t="shared" si="707"/>
        <v>5275.5</v>
      </c>
      <c r="O233" s="65">
        <v>780</v>
      </c>
      <c r="P233" s="56">
        <f>VLOOKUP($G233,'Wholesale Price List'!$B:$W,22,FALSE)</f>
        <v>440</v>
      </c>
      <c r="Q233" s="36">
        <f t="shared" si="708"/>
        <v>32873</v>
      </c>
      <c r="R233" s="37">
        <f t="shared" si="709"/>
        <v>5872.0000000000009</v>
      </c>
      <c r="S233" s="18"/>
      <c r="T233" s="65">
        <f t="shared" si="700"/>
        <v>312.5</v>
      </c>
      <c r="U233" s="56">
        <f t="shared" si="710"/>
        <v>50</v>
      </c>
      <c r="V233" s="56">
        <f t="shared" si="711"/>
        <v>262.5</v>
      </c>
      <c r="W233" s="56">
        <f t="shared" si="712"/>
        <v>315</v>
      </c>
      <c r="X233" s="36">
        <f t="shared" si="713"/>
        <v>33188</v>
      </c>
      <c r="Y233" s="37">
        <f t="shared" si="714"/>
        <v>6064.0000000000009</v>
      </c>
      <c r="Z233" s="18"/>
      <c r="AA233" s="65">
        <v>625</v>
      </c>
      <c r="AB233" s="56">
        <f t="shared" si="715"/>
        <v>100</v>
      </c>
      <c r="AC233" s="56">
        <f t="shared" si="716"/>
        <v>525</v>
      </c>
      <c r="AD233" s="56">
        <f t="shared" si="717"/>
        <v>630</v>
      </c>
      <c r="AE233" s="36">
        <f t="shared" si="718"/>
        <v>33503</v>
      </c>
      <c r="AF233" s="37">
        <f t="shared" si="719"/>
        <v>6124.0000000000009</v>
      </c>
      <c r="AG233" s="18"/>
      <c r="AH233" s="102"/>
      <c r="AI233" s="102"/>
      <c r="AJ233" s="102"/>
      <c r="AK233" s="102"/>
      <c r="AL233" s="103"/>
      <c r="AM233" s="104"/>
      <c r="AN233" s="18"/>
      <c r="AO233" s="102"/>
      <c r="AP233" s="102"/>
      <c r="AQ233" s="102"/>
      <c r="AR233" s="102"/>
      <c r="AS233" s="103"/>
      <c r="AT233" s="104"/>
      <c r="AU233" s="18"/>
      <c r="AV233" s="35">
        <v>0.08</v>
      </c>
      <c r="AW233" s="56">
        <f t="shared" si="720"/>
        <v>2501.666666666667</v>
      </c>
      <c r="AX233" s="35">
        <f t="shared" si="721"/>
        <v>0.16</v>
      </c>
      <c r="AY233" s="56">
        <f t="shared" si="722"/>
        <v>5003.3333333333339</v>
      </c>
      <c r="AZ233" s="35">
        <v>0.12</v>
      </c>
      <c r="BA233" s="56">
        <f t="shared" si="723"/>
        <v>3752.5</v>
      </c>
      <c r="BB233" s="38">
        <f t="shared" si="724"/>
        <v>0.12000000000000002</v>
      </c>
      <c r="BC233" s="57">
        <f t="shared" si="725"/>
        <v>3752.5000000000009</v>
      </c>
      <c r="BD233" s="56">
        <f t="shared" si="726"/>
        <v>37.5</v>
      </c>
      <c r="BE233" s="57">
        <f t="shared" si="727"/>
        <v>3790.0000000000009</v>
      </c>
      <c r="BF233" s="56">
        <f t="shared" si="728"/>
        <v>75</v>
      </c>
      <c r="BG233" s="57">
        <f t="shared" si="729"/>
        <v>3827.5000000000009</v>
      </c>
      <c r="BH233" s="56"/>
      <c r="BI233" s="66"/>
      <c r="BJ233" s="56"/>
      <c r="BK233" s="66"/>
      <c r="BL233" s="1"/>
    </row>
    <row r="234" spans="1:64" ht="25" customHeight="1">
      <c r="A234" s="20"/>
      <c r="B234" s="20">
        <f t="shared" si="730"/>
        <v>3</v>
      </c>
      <c r="C234" s="20" t="str">
        <f t="shared" si="731"/>
        <v>TUCSON Hybrid [MY26]</v>
      </c>
      <c r="D234" s="33" t="str">
        <f t="shared" si="732"/>
        <v>TUCSON Hybrid [MY26] 3</v>
      </c>
      <c r="E234" s="33" t="str">
        <f t="shared" si="733"/>
        <v>TUCSON Hybrid [MY26] 3 - N Line 1.6T 239PS Hybrid MY26</v>
      </c>
      <c r="F234" s="33" t="str">
        <f>_xlfn.XLOOKUP(G234,'Wholesale Price List'!B:B,'Wholesale Price List'!C:C)</f>
        <v>HYTU16NL25EHTA  5</v>
      </c>
      <c r="G234" s="33" t="s">
        <v>3213</v>
      </c>
      <c r="H234" s="34" t="str">
        <f>VLOOKUP($G234,'Wholesale Price List'!$B:$Z,4,FALSE)</f>
        <v>N Line 1.6T 239PS Hybrid MY26</v>
      </c>
      <c r="I234" s="56">
        <f>VLOOKUP($G234,'Wholesale Price List'!$B:$V,9,FALSE)</f>
        <v>31270.833333333336</v>
      </c>
      <c r="J234" s="35">
        <v>0.16</v>
      </c>
      <c r="K234" s="137">
        <v>110</v>
      </c>
      <c r="L234" s="56">
        <f t="shared" si="705"/>
        <v>4893.3333333333339</v>
      </c>
      <c r="M234" s="56">
        <f t="shared" si="706"/>
        <v>26377.5</v>
      </c>
      <c r="N234" s="56">
        <f t="shared" si="707"/>
        <v>5275.5</v>
      </c>
      <c r="O234" s="65">
        <v>780</v>
      </c>
      <c r="P234" s="56">
        <f>VLOOKUP($G234,'Wholesale Price List'!$B:$W,22,FALSE)</f>
        <v>540</v>
      </c>
      <c r="Q234" s="36">
        <f t="shared" si="708"/>
        <v>32973</v>
      </c>
      <c r="R234" s="37">
        <f t="shared" si="709"/>
        <v>5872.0000000000009</v>
      </c>
      <c r="S234" s="18"/>
      <c r="T234" s="65">
        <f t="shared" si="700"/>
        <v>312.5</v>
      </c>
      <c r="U234" s="56">
        <f t="shared" si="710"/>
        <v>50</v>
      </c>
      <c r="V234" s="56">
        <f t="shared" si="711"/>
        <v>262.5</v>
      </c>
      <c r="W234" s="56">
        <f t="shared" si="712"/>
        <v>315</v>
      </c>
      <c r="X234" s="36">
        <f t="shared" si="713"/>
        <v>33288</v>
      </c>
      <c r="Y234" s="37">
        <f t="shared" si="714"/>
        <v>6064.0000000000009</v>
      </c>
      <c r="Z234" s="18"/>
      <c r="AA234" s="65">
        <v>625</v>
      </c>
      <c r="AB234" s="56">
        <f t="shared" si="715"/>
        <v>100</v>
      </c>
      <c r="AC234" s="56">
        <f t="shared" si="716"/>
        <v>525</v>
      </c>
      <c r="AD234" s="56">
        <f t="shared" si="717"/>
        <v>630</v>
      </c>
      <c r="AE234" s="36">
        <f t="shared" si="718"/>
        <v>33603</v>
      </c>
      <c r="AF234" s="37">
        <f t="shared" si="719"/>
        <v>6124.0000000000009</v>
      </c>
      <c r="AG234" s="18"/>
      <c r="AH234" s="102"/>
      <c r="AI234" s="102"/>
      <c r="AJ234" s="102"/>
      <c r="AK234" s="102"/>
      <c r="AL234" s="103"/>
      <c r="AM234" s="104"/>
      <c r="AN234" s="18"/>
      <c r="AO234" s="102"/>
      <c r="AP234" s="102"/>
      <c r="AQ234" s="102"/>
      <c r="AR234" s="102"/>
      <c r="AS234" s="103"/>
      <c r="AT234" s="104"/>
      <c r="AU234" s="18"/>
      <c r="AV234" s="35">
        <v>0.08</v>
      </c>
      <c r="AW234" s="56">
        <f t="shared" si="720"/>
        <v>2501.666666666667</v>
      </c>
      <c r="AX234" s="35">
        <f t="shared" si="721"/>
        <v>0.16</v>
      </c>
      <c r="AY234" s="56">
        <f t="shared" si="722"/>
        <v>5003.3333333333339</v>
      </c>
      <c r="AZ234" s="35">
        <v>0.12</v>
      </c>
      <c r="BA234" s="56">
        <f t="shared" si="723"/>
        <v>3752.5</v>
      </c>
      <c r="BB234" s="38">
        <f t="shared" si="724"/>
        <v>0.12000000000000002</v>
      </c>
      <c r="BC234" s="57">
        <f t="shared" si="725"/>
        <v>3752.5000000000009</v>
      </c>
      <c r="BD234" s="56">
        <f t="shared" si="726"/>
        <v>37.5</v>
      </c>
      <c r="BE234" s="57">
        <f t="shared" si="727"/>
        <v>3790.0000000000009</v>
      </c>
      <c r="BF234" s="56">
        <f t="shared" si="728"/>
        <v>75</v>
      </c>
      <c r="BG234" s="57">
        <f t="shared" si="729"/>
        <v>3827.5000000000009</v>
      </c>
      <c r="BH234" s="56"/>
      <c r="BI234" s="66"/>
      <c r="BJ234" s="56"/>
      <c r="BK234" s="66"/>
      <c r="BL234" s="1"/>
    </row>
    <row r="235" spans="1:64" ht="25" customHeight="1">
      <c r="A235" s="20"/>
      <c r="B235" s="20">
        <f t="shared" si="730"/>
        <v>4</v>
      </c>
      <c r="C235" s="20" t="str">
        <f t="shared" si="731"/>
        <v>TUCSON Hybrid [MY26]</v>
      </c>
      <c r="D235" s="33" t="str">
        <f t="shared" si="732"/>
        <v>TUCSON Hybrid [MY26] 4</v>
      </c>
      <c r="E235" s="33" t="str">
        <f t="shared" si="733"/>
        <v>TUCSON Hybrid [MY26] 4 - N Line S 1.6T 239PS Hybrid MY26</v>
      </c>
      <c r="F235" s="33" t="str">
        <f>_xlfn.XLOOKUP(G235,'Wholesale Price List'!B:B,'Wholesale Price List'!C:C)</f>
        <v>HYTU16NS25EHTA  5</v>
      </c>
      <c r="G235" s="33" t="s">
        <v>3216</v>
      </c>
      <c r="H235" s="34" t="str">
        <f>VLOOKUP($G235,'Wholesale Price List'!$B:$Z,4,FALSE)</f>
        <v>N Line S 1.6T 239PS Hybrid MY26</v>
      </c>
      <c r="I235" s="56">
        <f>VLOOKUP($G235,'Wholesale Price List'!$B:$V,9,FALSE)</f>
        <v>33354.166666666672</v>
      </c>
      <c r="J235" s="35">
        <v>0.16</v>
      </c>
      <c r="K235" s="137">
        <v>110</v>
      </c>
      <c r="L235" s="56">
        <f t="shared" si="705"/>
        <v>5226.6666666666679</v>
      </c>
      <c r="M235" s="56">
        <f t="shared" si="706"/>
        <v>28127.500000000004</v>
      </c>
      <c r="N235" s="56">
        <f t="shared" si="707"/>
        <v>5625.5000000000009</v>
      </c>
      <c r="O235" s="65">
        <v>780</v>
      </c>
      <c r="P235" s="56">
        <f>VLOOKUP($G235,'Wholesale Price List'!$B:$W,22,FALSE)</f>
        <v>540</v>
      </c>
      <c r="Q235" s="36">
        <f t="shared" si="708"/>
        <v>35073.000000000007</v>
      </c>
      <c r="R235" s="37">
        <f t="shared" si="709"/>
        <v>6272.0000000000009</v>
      </c>
      <c r="S235" s="18"/>
      <c r="T235" s="65">
        <f t="shared" si="700"/>
        <v>312.5</v>
      </c>
      <c r="U235" s="56">
        <f t="shared" si="710"/>
        <v>50</v>
      </c>
      <c r="V235" s="56">
        <f t="shared" si="711"/>
        <v>262.5</v>
      </c>
      <c r="W235" s="56">
        <f t="shared" si="712"/>
        <v>315</v>
      </c>
      <c r="X235" s="36">
        <f t="shared" si="713"/>
        <v>35388.000000000007</v>
      </c>
      <c r="Y235" s="37">
        <f t="shared" si="714"/>
        <v>6464.0000000000009</v>
      </c>
      <c r="Z235" s="18"/>
      <c r="AA235" s="65">
        <v>625</v>
      </c>
      <c r="AB235" s="56">
        <f t="shared" si="715"/>
        <v>100</v>
      </c>
      <c r="AC235" s="56">
        <f t="shared" si="716"/>
        <v>525</v>
      </c>
      <c r="AD235" s="56">
        <f t="shared" si="717"/>
        <v>630</v>
      </c>
      <c r="AE235" s="36">
        <f t="shared" si="718"/>
        <v>35703.000000000007</v>
      </c>
      <c r="AF235" s="37">
        <f t="shared" si="719"/>
        <v>6524.0000000000009</v>
      </c>
      <c r="AG235" s="18"/>
      <c r="AH235" s="102"/>
      <c r="AI235" s="102"/>
      <c r="AJ235" s="102"/>
      <c r="AK235" s="102"/>
      <c r="AL235" s="103"/>
      <c r="AM235" s="104"/>
      <c r="AN235" s="18"/>
      <c r="AO235" s="102"/>
      <c r="AP235" s="102"/>
      <c r="AQ235" s="102"/>
      <c r="AR235" s="102"/>
      <c r="AS235" s="103"/>
      <c r="AT235" s="104"/>
      <c r="AU235" s="18"/>
      <c r="AV235" s="35">
        <v>0.08</v>
      </c>
      <c r="AW235" s="56">
        <f t="shared" si="720"/>
        <v>2668.3333333333339</v>
      </c>
      <c r="AX235" s="35">
        <f t="shared" si="721"/>
        <v>0.16</v>
      </c>
      <c r="AY235" s="56">
        <f t="shared" si="722"/>
        <v>5336.6666666666679</v>
      </c>
      <c r="AZ235" s="35">
        <v>0.12</v>
      </c>
      <c r="BA235" s="56">
        <f t="shared" si="723"/>
        <v>4002.5000000000005</v>
      </c>
      <c r="BB235" s="38">
        <f t="shared" si="724"/>
        <v>0.12000000000000002</v>
      </c>
      <c r="BC235" s="57">
        <f t="shared" si="725"/>
        <v>4002.5000000000014</v>
      </c>
      <c r="BD235" s="56">
        <f t="shared" si="726"/>
        <v>37.5</v>
      </c>
      <c r="BE235" s="57">
        <f t="shared" si="727"/>
        <v>4040.0000000000014</v>
      </c>
      <c r="BF235" s="56">
        <f t="shared" si="728"/>
        <v>75</v>
      </c>
      <c r="BG235" s="57">
        <f t="shared" si="729"/>
        <v>4077.5000000000014</v>
      </c>
      <c r="BH235" s="56"/>
      <c r="BI235" s="66"/>
      <c r="BJ235" s="56"/>
      <c r="BK235" s="66"/>
      <c r="BL235" s="1"/>
    </row>
    <row r="236" spans="1:64" ht="25" customHeight="1">
      <c r="A236" s="20"/>
      <c r="B236" s="20">
        <f t="shared" si="730"/>
        <v>5</v>
      </c>
      <c r="C236" s="20" t="str">
        <f t="shared" si="731"/>
        <v>TUCSON Hybrid [MY26]</v>
      </c>
      <c r="D236" s="33" t="str">
        <f t="shared" si="732"/>
        <v>TUCSON Hybrid [MY26] 5</v>
      </c>
      <c r="E236" s="33" t="str">
        <f t="shared" si="733"/>
        <v>TUCSON Hybrid [MY26] 5 - N Line S 1.6T 239PS Hybrid 4WD MY26</v>
      </c>
      <c r="F236" s="33" t="str">
        <f>_xlfn.XLOOKUP(G236,'Wholesale Price List'!B:B,'Wholesale Price List'!C:C)</f>
        <v>HYTU16NS25EHTA4 5</v>
      </c>
      <c r="G236" s="33" t="s">
        <v>3219</v>
      </c>
      <c r="H236" s="34" t="str">
        <f>VLOOKUP($G236,'Wholesale Price List'!$B:$Z,4,FALSE)</f>
        <v>N Line S 1.6T 239PS Hybrid 4WD MY26</v>
      </c>
      <c r="I236" s="56">
        <f>VLOOKUP($G236,'Wholesale Price List'!$B:$V,9,FALSE)</f>
        <v>34679.166666666672</v>
      </c>
      <c r="J236" s="35">
        <v>0.16</v>
      </c>
      <c r="K236" s="137">
        <v>110</v>
      </c>
      <c r="L236" s="56">
        <f t="shared" si="705"/>
        <v>5438.6666666666679</v>
      </c>
      <c r="M236" s="56">
        <f t="shared" si="706"/>
        <v>29240.500000000004</v>
      </c>
      <c r="N236" s="56">
        <f t="shared" si="707"/>
        <v>5848.1000000000013</v>
      </c>
      <c r="O236" s="65">
        <v>780</v>
      </c>
      <c r="P236" s="56">
        <f>VLOOKUP($G236,'Wholesale Price List'!$B:$W,22,FALSE)</f>
        <v>540</v>
      </c>
      <c r="Q236" s="36">
        <f t="shared" si="708"/>
        <v>36408.600000000006</v>
      </c>
      <c r="R236" s="37">
        <f t="shared" si="709"/>
        <v>6526.4000000000015</v>
      </c>
      <c r="S236" s="18"/>
      <c r="T236" s="65">
        <f t="shared" si="700"/>
        <v>312.5</v>
      </c>
      <c r="U236" s="56">
        <f t="shared" si="710"/>
        <v>50</v>
      </c>
      <c r="V236" s="56">
        <f t="shared" si="711"/>
        <v>262.5</v>
      </c>
      <c r="W236" s="56">
        <f t="shared" si="712"/>
        <v>315</v>
      </c>
      <c r="X236" s="36">
        <f t="shared" si="713"/>
        <v>36723.600000000006</v>
      </c>
      <c r="Y236" s="37">
        <f t="shared" si="714"/>
        <v>6718.4000000000015</v>
      </c>
      <c r="Z236" s="18"/>
      <c r="AA236" s="65">
        <v>625</v>
      </c>
      <c r="AB236" s="56">
        <f t="shared" si="715"/>
        <v>100</v>
      </c>
      <c r="AC236" s="56">
        <f t="shared" si="716"/>
        <v>525</v>
      </c>
      <c r="AD236" s="56">
        <f t="shared" si="717"/>
        <v>630</v>
      </c>
      <c r="AE236" s="36">
        <f t="shared" si="718"/>
        <v>37038.600000000006</v>
      </c>
      <c r="AF236" s="37">
        <f t="shared" si="719"/>
        <v>6778.4000000000015</v>
      </c>
      <c r="AG236" s="18"/>
      <c r="AH236" s="102"/>
      <c r="AI236" s="102"/>
      <c r="AJ236" s="102"/>
      <c r="AK236" s="102"/>
      <c r="AL236" s="103"/>
      <c r="AM236" s="104"/>
      <c r="AN236" s="18"/>
      <c r="AO236" s="102"/>
      <c r="AP236" s="102"/>
      <c r="AQ236" s="102"/>
      <c r="AR236" s="102"/>
      <c r="AS236" s="103"/>
      <c r="AT236" s="104"/>
      <c r="AU236" s="18"/>
      <c r="AV236" s="35">
        <v>0.08</v>
      </c>
      <c r="AW236" s="56">
        <f t="shared" si="720"/>
        <v>2774.3333333333339</v>
      </c>
      <c r="AX236" s="35">
        <f t="shared" si="721"/>
        <v>0.16</v>
      </c>
      <c r="AY236" s="56">
        <f t="shared" si="722"/>
        <v>5548.6666666666679</v>
      </c>
      <c r="AZ236" s="35">
        <v>0.12</v>
      </c>
      <c r="BA236" s="56">
        <f t="shared" si="723"/>
        <v>4161.5</v>
      </c>
      <c r="BB236" s="38">
        <f t="shared" si="724"/>
        <v>0.12000000000000004</v>
      </c>
      <c r="BC236" s="57">
        <f t="shared" si="725"/>
        <v>4161.5000000000018</v>
      </c>
      <c r="BD236" s="56">
        <f t="shared" si="726"/>
        <v>37.5</v>
      </c>
      <c r="BE236" s="57">
        <f t="shared" si="727"/>
        <v>4199.0000000000018</v>
      </c>
      <c r="BF236" s="56">
        <f t="shared" si="728"/>
        <v>75</v>
      </c>
      <c r="BG236" s="57">
        <f t="shared" si="729"/>
        <v>4236.5000000000018</v>
      </c>
      <c r="BH236" s="56"/>
      <c r="BI236" s="66"/>
      <c r="BJ236" s="56"/>
      <c r="BK236" s="66"/>
      <c r="BL236" s="1"/>
    </row>
    <row r="237" spans="1:64" ht="25" customHeight="1">
      <c r="A237" s="20"/>
      <c r="B237" s="20">
        <f t="shared" si="730"/>
        <v>6</v>
      </c>
      <c r="C237" s="20" t="str">
        <f t="shared" si="731"/>
        <v>TUCSON Hybrid [MY26]</v>
      </c>
      <c r="D237" s="33" t="str">
        <f t="shared" si="732"/>
        <v>TUCSON Hybrid [MY26] 6</v>
      </c>
      <c r="E237" s="33" t="str">
        <f t="shared" si="733"/>
        <v>TUCSON Hybrid [MY26] 6 - Ultimate 1.6T 239PS Hybrid MY26</v>
      </c>
      <c r="F237" s="33" t="str">
        <f>_xlfn.XLOOKUP(G237,'Wholesale Price List'!B:B,'Wholesale Price List'!C:C)</f>
        <v>HYTU16UT25EHTA  5</v>
      </c>
      <c r="G237" s="33" t="s">
        <v>3222</v>
      </c>
      <c r="H237" s="34" t="str">
        <f>VLOOKUP($G237,'Wholesale Price List'!$B:$Z,4,FALSE)</f>
        <v>Ultimate 1.6T 239PS Hybrid MY26</v>
      </c>
      <c r="I237" s="56">
        <f>VLOOKUP($G237,'Wholesale Price List'!$B:$V,9,FALSE)</f>
        <v>33354.166666666672</v>
      </c>
      <c r="J237" s="35">
        <v>0.16</v>
      </c>
      <c r="K237" s="137">
        <v>110</v>
      </c>
      <c r="L237" s="56">
        <f t="shared" si="705"/>
        <v>5226.6666666666679</v>
      </c>
      <c r="M237" s="56">
        <f t="shared" si="706"/>
        <v>28127.500000000004</v>
      </c>
      <c r="N237" s="56">
        <f t="shared" si="707"/>
        <v>5625.5000000000009</v>
      </c>
      <c r="O237" s="65">
        <v>780</v>
      </c>
      <c r="P237" s="56">
        <f>VLOOKUP($G237,'Wholesale Price List'!$B:$W,22,FALSE)</f>
        <v>540</v>
      </c>
      <c r="Q237" s="36">
        <f t="shared" si="708"/>
        <v>35073.000000000007</v>
      </c>
      <c r="R237" s="37">
        <f t="shared" si="709"/>
        <v>6272.0000000000009</v>
      </c>
      <c r="S237" s="18"/>
      <c r="T237" s="65">
        <f t="shared" si="700"/>
        <v>312.5</v>
      </c>
      <c r="U237" s="56">
        <f t="shared" si="710"/>
        <v>50</v>
      </c>
      <c r="V237" s="56">
        <f t="shared" si="711"/>
        <v>262.5</v>
      </c>
      <c r="W237" s="56">
        <f t="shared" si="712"/>
        <v>315</v>
      </c>
      <c r="X237" s="36">
        <f t="shared" si="713"/>
        <v>35388.000000000007</v>
      </c>
      <c r="Y237" s="37">
        <f t="shared" si="714"/>
        <v>6464.0000000000009</v>
      </c>
      <c r="Z237" s="18"/>
      <c r="AA237" s="65">
        <v>625</v>
      </c>
      <c r="AB237" s="56">
        <f t="shared" si="715"/>
        <v>100</v>
      </c>
      <c r="AC237" s="56">
        <f t="shared" si="716"/>
        <v>525</v>
      </c>
      <c r="AD237" s="56">
        <f t="shared" si="717"/>
        <v>630</v>
      </c>
      <c r="AE237" s="36">
        <f t="shared" si="718"/>
        <v>35703.000000000007</v>
      </c>
      <c r="AF237" s="37">
        <f t="shared" si="719"/>
        <v>6524.0000000000009</v>
      </c>
      <c r="AG237" s="18"/>
      <c r="AH237" s="102"/>
      <c r="AI237" s="102"/>
      <c r="AJ237" s="102"/>
      <c r="AK237" s="102"/>
      <c r="AL237" s="103"/>
      <c r="AM237" s="104"/>
      <c r="AN237" s="18"/>
      <c r="AO237" s="102"/>
      <c r="AP237" s="102"/>
      <c r="AQ237" s="102"/>
      <c r="AR237" s="102"/>
      <c r="AS237" s="103"/>
      <c r="AT237" s="104"/>
      <c r="AU237" s="18"/>
      <c r="AV237" s="35">
        <v>0.08</v>
      </c>
      <c r="AW237" s="56">
        <f t="shared" si="720"/>
        <v>2668.3333333333339</v>
      </c>
      <c r="AX237" s="35">
        <f t="shared" si="721"/>
        <v>0.16</v>
      </c>
      <c r="AY237" s="56">
        <f t="shared" si="722"/>
        <v>5336.6666666666679</v>
      </c>
      <c r="AZ237" s="35">
        <v>0.12</v>
      </c>
      <c r="BA237" s="56">
        <f t="shared" si="723"/>
        <v>4002.5000000000005</v>
      </c>
      <c r="BB237" s="38">
        <f t="shared" si="724"/>
        <v>0.12000000000000002</v>
      </c>
      <c r="BC237" s="57">
        <f t="shared" si="725"/>
        <v>4002.5000000000014</v>
      </c>
      <c r="BD237" s="56">
        <f t="shared" si="726"/>
        <v>37.5</v>
      </c>
      <c r="BE237" s="57">
        <f t="shared" si="727"/>
        <v>4040.0000000000014</v>
      </c>
      <c r="BF237" s="56">
        <f t="shared" si="728"/>
        <v>75</v>
      </c>
      <c r="BG237" s="57">
        <f t="shared" si="729"/>
        <v>4077.5000000000014</v>
      </c>
      <c r="BH237" s="56"/>
      <c r="BI237" s="66"/>
      <c r="BJ237" s="56"/>
      <c r="BK237" s="66"/>
      <c r="BL237" s="1"/>
    </row>
    <row r="238" spans="1:64" ht="25" customHeight="1">
      <c r="A238" s="20"/>
      <c r="B238" s="20">
        <f t="shared" si="730"/>
        <v>7</v>
      </c>
      <c r="C238" s="20" t="str">
        <f t="shared" si="731"/>
        <v>TUCSON Hybrid [MY26]</v>
      </c>
      <c r="D238" s="33" t="str">
        <f t="shared" si="732"/>
        <v>TUCSON Hybrid [MY26] 7</v>
      </c>
      <c r="E238" s="33" t="str">
        <f t="shared" si="733"/>
        <v>TUCSON Hybrid [MY26] 7 - Ultimate 1.6T 239PS Hybrid 4WD MY26</v>
      </c>
      <c r="F238" s="33" t="str">
        <f>_xlfn.XLOOKUP(G238,'Wholesale Price List'!B:B,'Wholesale Price List'!C:C)</f>
        <v>HYTU16UT25EHTA4 5</v>
      </c>
      <c r="G238" s="33" t="s">
        <v>3225</v>
      </c>
      <c r="H238" s="34" t="str">
        <f>VLOOKUP($G238,'Wholesale Price List'!$B:$Z,4,FALSE)</f>
        <v>Ultimate 1.6T 239PS Hybrid 4WD MY26</v>
      </c>
      <c r="I238" s="56">
        <f>VLOOKUP($G238,'Wholesale Price List'!$B:$V,9,FALSE)</f>
        <v>34679.166666666672</v>
      </c>
      <c r="J238" s="35">
        <v>0.16</v>
      </c>
      <c r="K238" s="137">
        <v>110</v>
      </c>
      <c r="L238" s="56">
        <f t="shared" si="705"/>
        <v>5438.6666666666679</v>
      </c>
      <c r="M238" s="56">
        <f t="shared" si="706"/>
        <v>29240.500000000004</v>
      </c>
      <c r="N238" s="56">
        <f t="shared" si="707"/>
        <v>5848.1000000000013</v>
      </c>
      <c r="O238" s="65">
        <v>780</v>
      </c>
      <c r="P238" s="56">
        <f>VLOOKUP($G238,'Wholesale Price List'!$B:$W,22,FALSE)</f>
        <v>540</v>
      </c>
      <c r="Q238" s="36">
        <f t="shared" si="708"/>
        <v>36408.600000000006</v>
      </c>
      <c r="R238" s="37">
        <f t="shared" si="709"/>
        <v>6526.4000000000015</v>
      </c>
      <c r="S238" s="18"/>
      <c r="T238" s="65">
        <f t="shared" si="700"/>
        <v>312.5</v>
      </c>
      <c r="U238" s="56">
        <f t="shared" si="710"/>
        <v>50</v>
      </c>
      <c r="V238" s="56">
        <f t="shared" si="711"/>
        <v>262.5</v>
      </c>
      <c r="W238" s="56">
        <f t="shared" si="712"/>
        <v>315</v>
      </c>
      <c r="X238" s="36">
        <f t="shared" si="713"/>
        <v>36723.600000000006</v>
      </c>
      <c r="Y238" s="37">
        <f t="shared" si="714"/>
        <v>6718.4000000000015</v>
      </c>
      <c r="Z238" s="18"/>
      <c r="AA238" s="65">
        <v>625</v>
      </c>
      <c r="AB238" s="56">
        <f t="shared" si="715"/>
        <v>100</v>
      </c>
      <c r="AC238" s="56">
        <f t="shared" si="716"/>
        <v>525</v>
      </c>
      <c r="AD238" s="56">
        <f t="shared" si="717"/>
        <v>630</v>
      </c>
      <c r="AE238" s="36">
        <f t="shared" si="718"/>
        <v>37038.600000000006</v>
      </c>
      <c r="AF238" s="37">
        <f t="shared" si="719"/>
        <v>6778.4000000000015</v>
      </c>
      <c r="AG238" s="18"/>
      <c r="AH238" s="102"/>
      <c r="AI238" s="102"/>
      <c r="AJ238" s="102"/>
      <c r="AK238" s="102"/>
      <c r="AL238" s="103"/>
      <c r="AM238" s="104"/>
      <c r="AN238" s="18"/>
      <c r="AO238" s="102"/>
      <c r="AP238" s="102"/>
      <c r="AQ238" s="102"/>
      <c r="AR238" s="102"/>
      <c r="AS238" s="103"/>
      <c r="AT238" s="104"/>
      <c r="AU238" s="18"/>
      <c r="AV238" s="35">
        <v>0.08</v>
      </c>
      <c r="AW238" s="56">
        <f t="shared" si="720"/>
        <v>2774.3333333333339</v>
      </c>
      <c r="AX238" s="35">
        <f t="shared" si="721"/>
        <v>0.16</v>
      </c>
      <c r="AY238" s="56">
        <f t="shared" si="722"/>
        <v>5548.6666666666679</v>
      </c>
      <c r="AZ238" s="35">
        <v>0.12</v>
      </c>
      <c r="BA238" s="56">
        <f t="shared" si="723"/>
        <v>4161.5</v>
      </c>
      <c r="BB238" s="38">
        <f t="shared" si="724"/>
        <v>0.12000000000000004</v>
      </c>
      <c r="BC238" s="57">
        <f t="shared" si="725"/>
        <v>4161.5000000000018</v>
      </c>
      <c r="BD238" s="56">
        <f t="shared" si="726"/>
        <v>37.5</v>
      </c>
      <c r="BE238" s="57">
        <f t="shared" si="727"/>
        <v>4199.0000000000018</v>
      </c>
      <c r="BF238" s="56">
        <f t="shared" si="728"/>
        <v>75</v>
      </c>
      <c r="BG238" s="57">
        <f t="shared" si="729"/>
        <v>4236.5000000000018</v>
      </c>
      <c r="BH238" s="56"/>
      <c r="BI238" s="66"/>
      <c r="BJ238" s="56"/>
      <c r="BK238" s="66"/>
      <c r="BL238" s="1"/>
    </row>
    <row r="239" spans="1:64" ht="25" customHeight="1">
      <c r="A239" s="20" t="e">
        <f>_xlfn.XLOOKUP(G239,'[1]Hyundai Comms PL 0725'!$A:$A,'[1]Hyundai Comms PL 0725'!$B:$B)</f>
        <v>#N/A</v>
      </c>
      <c r="B239" s="20"/>
      <c r="C239" s="20"/>
      <c r="D239" s="172" t="s">
        <v>189</v>
      </c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  <c r="AE239" s="173"/>
      <c r="AF239" s="173"/>
      <c r="AG239" s="173"/>
      <c r="AH239" s="173"/>
      <c r="AI239" s="173"/>
      <c r="AJ239" s="173"/>
      <c r="AK239" s="173"/>
      <c r="AL239" s="173"/>
      <c r="AM239" s="173"/>
      <c r="AN239" s="173"/>
      <c r="AO239" s="173"/>
      <c r="AP239" s="173"/>
      <c r="AQ239" s="173"/>
      <c r="AR239" s="173"/>
      <c r="AS239" s="173"/>
      <c r="AT239" s="173"/>
      <c r="AU239" s="173"/>
      <c r="AV239" s="173"/>
      <c r="AW239" s="173"/>
      <c r="AX239" s="173"/>
      <c r="AY239" s="173"/>
      <c r="AZ239" s="173"/>
      <c r="BA239" s="173"/>
      <c r="BB239" s="173"/>
      <c r="BC239" s="173"/>
      <c r="BD239" s="173"/>
      <c r="BE239" s="173"/>
      <c r="BF239" s="173"/>
      <c r="BG239" s="173"/>
      <c r="BH239" s="173"/>
      <c r="BI239" s="173"/>
      <c r="BJ239" s="108"/>
      <c r="BK239" s="106"/>
      <c r="BL239" s="1"/>
    </row>
    <row r="240" spans="1:64" ht="25" customHeight="1">
      <c r="A240" s="20" t="str">
        <f>_xlfn.XLOOKUP(G240,'[1]Hyundai Comms PL 0725'!$A:$A,'[1]Hyundai Comms PL 0725'!$B:$B)</f>
        <v>HYTU16ADE5EXTA  5</v>
      </c>
      <c r="B240" s="20">
        <f t="shared" ref="B240:B256" si="734">IF(BJ239="Title",1,IF(BJ240="Title","",B239+1))</f>
        <v>1</v>
      </c>
      <c r="C240" s="20" t="str">
        <f t="shared" ref="C240" si="735">IF(B240=1,D239,IF(B240="","",C239))</f>
        <v>TUCSON Plug-In Hybrid [MY25]</v>
      </c>
      <c r="D240" s="33" t="str">
        <f t="shared" ref="D240" si="736">C240&amp;" "&amp;B240</f>
        <v>TUCSON Plug-In Hybrid [MY25] 1</v>
      </c>
      <c r="E240" s="33" t="str">
        <f t="shared" ref="E240" si="737">D240&amp;" - "&amp;H240</f>
        <v>TUCSON Plug-In Hybrid [MY25] 1 - Advance 1.6T 253PS Plug-in Hybrid 2WD MY25</v>
      </c>
      <c r="F240" s="33" t="str">
        <f>_xlfn.XLOOKUP(G240,'Wholesale Price List'!B:B,'Wholesale Price List'!C:C)</f>
        <v>HYTU16ADE5EXTA  5</v>
      </c>
      <c r="G240" s="33" t="s">
        <v>2953</v>
      </c>
      <c r="H240" s="34" t="str">
        <f>VLOOKUP($G240,'Wholesale Price List'!$B:$Z,4,FALSE)</f>
        <v>Advance 1.6T 253PS Plug-in Hybrid 2WD MY25</v>
      </c>
      <c r="I240" s="56">
        <f>VLOOKUP($G240,'Wholesale Price List'!$B:$V,9,FALSE)</f>
        <v>32100</v>
      </c>
      <c r="J240" s="35">
        <v>0.16</v>
      </c>
      <c r="K240" s="137">
        <v>110</v>
      </c>
      <c r="L240" s="56">
        <f t="shared" si="560"/>
        <v>5026</v>
      </c>
      <c r="M240" s="56">
        <f t="shared" ref="M240:M245" si="738">I240-L240</f>
        <v>27074</v>
      </c>
      <c r="N240" s="56">
        <f t="shared" ref="N240:N245" si="739">M240*20%</f>
        <v>5414.8</v>
      </c>
      <c r="O240" s="65">
        <v>780</v>
      </c>
      <c r="P240" s="56">
        <f>VLOOKUP($G240,'Wholesale Price List'!$B:$W,22,FALSE)</f>
        <v>110</v>
      </c>
      <c r="Q240" s="36">
        <f t="shared" ref="Q240:Q256" si="740">SUM(M240:P240)</f>
        <v>33378.800000000003</v>
      </c>
      <c r="R240" s="37">
        <f t="shared" si="561"/>
        <v>6031.2</v>
      </c>
      <c r="S240" s="18"/>
      <c r="T240" s="65">
        <f>375/1.2</f>
        <v>312.5</v>
      </c>
      <c r="U240" s="56">
        <f t="shared" ref="U240:U256" si="741">T240*J240</f>
        <v>50</v>
      </c>
      <c r="V240" s="56">
        <f t="shared" ref="V240:V245" si="742">T240-U240</f>
        <v>262.5</v>
      </c>
      <c r="W240" s="56">
        <f t="shared" ref="W240:W245" si="743">V240*1.2</f>
        <v>315</v>
      </c>
      <c r="X240" s="36">
        <f t="shared" ref="X240:X245" si="744">Q240+((T240-U240)*1.2)</f>
        <v>33693.800000000003</v>
      </c>
      <c r="Y240" s="37">
        <f t="shared" ref="Y240:Y256" si="745">((J240*I240)+(J240*T240))*1.2</f>
        <v>6223.2</v>
      </c>
      <c r="Z240" s="18"/>
      <c r="AA240" s="65">
        <v>625</v>
      </c>
      <c r="AB240" s="56">
        <f t="shared" ref="AB240:AB256" si="746">AA240*J240</f>
        <v>100</v>
      </c>
      <c r="AC240" s="56">
        <f t="shared" ref="AC240:AC245" si="747">AA240-AB240</f>
        <v>525</v>
      </c>
      <c r="AD240" s="56">
        <f t="shared" ref="AD240:AD245" si="748">AC240*1.2</f>
        <v>630</v>
      </c>
      <c r="AE240" s="36">
        <f t="shared" ref="AE240:AE245" si="749">Q240+AD240</f>
        <v>34008.800000000003</v>
      </c>
      <c r="AF240" s="37">
        <f t="shared" ref="AF240:AF256" si="750">((J240*I240)+(J240*AA240))*1.2</f>
        <v>6283.2</v>
      </c>
      <c r="AG240" s="18"/>
      <c r="AH240" s="56"/>
      <c r="AI240" s="56"/>
      <c r="AJ240" s="56"/>
      <c r="AK240" s="56"/>
      <c r="AL240" s="36"/>
      <c r="AM240" s="55"/>
      <c r="AN240" s="18"/>
      <c r="AO240" s="56"/>
      <c r="AP240" s="56"/>
      <c r="AQ240" s="56"/>
      <c r="AR240" s="56"/>
      <c r="AS240" s="36"/>
      <c r="AT240" s="55"/>
      <c r="AU240" s="18"/>
      <c r="AV240" s="35">
        <v>0.08</v>
      </c>
      <c r="AW240" s="56">
        <f t="shared" ref="AW240:AW256" si="751">AV240*I240</f>
        <v>2568</v>
      </c>
      <c r="AX240" s="35">
        <f t="shared" ref="AX240:AX256" si="752">J240</f>
        <v>0.16</v>
      </c>
      <c r="AY240" s="56">
        <f t="shared" ref="AY240:AY256" si="753">I240*J240</f>
        <v>5136</v>
      </c>
      <c r="AZ240" s="35">
        <v>0.12</v>
      </c>
      <c r="BA240" s="56">
        <f t="shared" ref="BA240:BA256" si="754">AZ240*I240</f>
        <v>3852</v>
      </c>
      <c r="BB240" s="38">
        <f t="shared" ref="BB240:BB256" si="755">BC240/I240</f>
        <v>0.12</v>
      </c>
      <c r="BC240" s="57">
        <f t="shared" ref="BC240:BC245" si="756">(AY240+AW240)-BA240</f>
        <v>3852</v>
      </c>
      <c r="BD240" s="56">
        <f t="shared" ref="BD240:BD245" si="757">((AX240+AV240)-AZ240)*T240</f>
        <v>37.5</v>
      </c>
      <c r="BE240" s="57">
        <f t="shared" ref="BE240:BE245" si="758">BC240+BD240</f>
        <v>3889.5</v>
      </c>
      <c r="BF240" s="56">
        <f t="shared" ref="BF240:BF245" si="759">((AX240+AV240)-AZ240)*AA240</f>
        <v>75</v>
      </c>
      <c r="BG240" s="57">
        <f t="shared" ref="BG240:BG245" si="760">BC240+BF240</f>
        <v>3927</v>
      </c>
      <c r="BH240" s="56"/>
      <c r="BI240" s="66"/>
      <c r="BJ240" s="56"/>
      <c r="BK240" s="66"/>
      <c r="BL240" s="1"/>
    </row>
    <row r="241" spans="1:64" ht="25" customHeight="1">
      <c r="A241" s="20" t="str">
        <f>_xlfn.XLOOKUP(G241,'[1]Hyundai Comms PL 0725'!$A:$A,'[1]Hyundai Comms PL 0725'!$B:$B)</f>
        <v>HYTU16PRM5EXTA  5</v>
      </c>
      <c r="B241" s="20">
        <f t="shared" si="734"/>
        <v>2</v>
      </c>
      <c r="C241" s="20" t="str">
        <f t="shared" ref="C241:C248" si="761">IF(B241=1,D240,IF(B241="","",C240))</f>
        <v>TUCSON Plug-In Hybrid [MY25]</v>
      </c>
      <c r="D241" s="33" t="str">
        <f t="shared" ref="D241:D248" si="762">C241&amp;" "&amp;B241</f>
        <v>TUCSON Plug-In Hybrid [MY25] 2</v>
      </c>
      <c r="E241" s="33" t="str">
        <f t="shared" ref="E241:E248" si="763">D241&amp;" - "&amp;H241</f>
        <v>TUCSON Plug-In Hybrid [MY25] 2 - Premium 1.6T 253PS Plug-in Hybrid 2WD MY25</v>
      </c>
      <c r="F241" s="33" t="str">
        <f>_xlfn.XLOOKUP(G241,'Wholesale Price List'!B:B,'Wholesale Price List'!C:C)</f>
        <v>HYTU16PRM5EXTA  5</v>
      </c>
      <c r="G241" s="33" t="s">
        <v>2954</v>
      </c>
      <c r="H241" s="34" t="str">
        <f>VLOOKUP($G241,'Wholesale Price List'!$B:$Z,4,FALSE)</f>
        <v>Premium 1.6T 253PS Plug-in Hybrid 2WD MY25</v>
      </c>
      <c r="I241" s="56">
        <f>VLOOKUP($G241,'Wholesale Price List'!$B:$V,9,FALSE)</f>
        <v>34183.333333333336</v>
      </c>
      <c r="J241" s="35">
        <v>0.16</v>
      </c>
      <c r="K241" s="137">
        <v>110</v>
      </c>
      <c r="L241" s="56">
        <f t="shared" si="560"/>
        <v>5359.3333333333339</v>
      </c>
      <c r="M241" s="56">
        <f t="shared" si="738"/>
        <v>28824</v>
      </c>
      <c r="N241" s="56">
        <f t="shared" si="739"/>
        <v>5764.8</v>
      </c>
      <c r="O241" s="65">
        <v>780</v>
      </c>
      <c r="P241" s="56">
        <f>VLOOKUP($G241,'Wholesale Price List'!$B:$W,22,FALSE)</f>
        <v>110</v>
      </c>
      <c r="Q241" s="36">
        <f t="shared" si="740"/>
        <v>35478.800000000003</v>
      </c>
      <c r="R241" s="37">
        <f t="shared" si="561"/>
        <v>6431.2000000000007</v>
      </c>
      <c r="S241" s="18"/>
      <c r="T241" s="65">
        <f t="shared" ref="T241:T256" si="764">375/1.2</f>
        <v>312.5</v>
      </c>
      <c r="U241" s="56">
        <f t="shared" si="741"/>
        <v>50</v>
      </c>
      <c r="V241" s="56">
        <f t="shared" si="742"/>
        <v>262.5</v>
      </c>
      <c r="W241" s="56">
        <f t="shared" si="743"/>
        <v>315</v>
      </c>
      <c r="X241" s="36">
        <f t="shared" si="744"/>
        <v>35793.800000000003</v>
      </c>
      <c r="Y241" s="37">
        <f t="shared" si="745"/>
        <v>6623.2000000000007</v>
      </c>
      <c r="Z241" s="18"/>
      <c r="AA241" s="65">
        <v>625</v>
      </c>
      <c r="AB241" s="56">
        <f t="shared" si="746"/>
        <v>100</v>
      </c>
      <c r="AC241" s="56">
        <f t="shared" si="747"/>
        <v>525</v>
      </c>
      <c r="AD241" s="56">
        <f t="shared" si="748"/>
        <v>630</v>
      </c>
      <c r="AE241" s="36">
        <f t="shared" si="749"/>
        <v>36108.800000000003</v>
      </c>
      <c r="AF241" s="37">
        <f t="shared" si="750"/>
        <v>6683.2000000000007</v>
      </c>
      <c r="AG241" s="18"/>
      <c r="AH241" s="56"/>
      <c r="AI241" s="56"/>
      <c r="AJ241" s="56"/>
      <c r="AK241" s="56"/>
      <c r="AL241" s="36"/>
      <c r="AM241" s="55"/>
      <c r="AN241" s="18"/>
      <c r="AO241" s="56"/>
      <c r="AP241" s="56"/>
      <c r="AQ241" s="56"/>
      <c r="AR241" s="56"/>
      <c r="AS241" s="36"/>
      <c r="AT241" s="55"/>
      <c r="AU241" s="18"/>
      <c r="AV241" s="35">
        <v>0.08</v>
      </c>
      <c r="AW241" s="56">
        <f t="shared" si="751"/>
        <v>2734.666666666667</v>
      </c>
      <c r="AX241" s="35">
        <f t="shared" si="752"/>
        <v>0.16</v>
      </c>
      <c r="AY241" s="56">
        <f t="shared" si="753"/>
        <v>5469.3333333333339</v>
      </c>
      <c r="AZ241" s="35">
        <v>0.12</v>
      </c>
      <c r="BA241" s="56">
        <f t="shared" si="754"/>
        <v>4102</v>
      </c>
      <c r="BB241" s="38">
        <f t="shared" si="755"/>
        <v>0.12</v>
      </c>
      <c r="BC241" s="57">
        <f t="shared" si="756"/>
        <v>4102</v>
      </c>
      <c r="BD241" s="56">
        <f t="shared" si="757"/>
        <v>37.5</v>
      </c>
      <c r="BE241" s="57">
        <f t="shared" si="758"/>
        <v>4139.5</v>
      </c>
      <c r="BF241" s="56">
        <f t="shared" si="759"/>
        <v>75</v>
      </c>
      <c r="BG241" s="57">
        <f t="shared" si="760"/>
        <v>4177</v>
      </c>
      <c r="BH241" s="56"/>
      <c r="BI241" s="66"/>
      <c r="BJ241" s="56"/>
      <c r="BK241" s="66"/>
      <c r="BL241" s="1"/>
    </row>
    <row r="242" spans="1:64" ht="25" customHeight="1">
      <c r="A242" s="20" t="str">
        <f>_xlfn.XLOOKUP(G242,'[1]Hyundai Comms PL 0725'!$A:$A,'[1]Hyundai Comms PL 0725'!$B:$B)</f>
        <v>HYTU16PRM5EXTA4 5</v>
      </c>
      <c r="B242" s="20">
        <f t="shared" si="734"/>
        <v>3</v>
      </c>
      <c r="C242" s="20" t="str">
        <f t="shared" si="761"/>
        <v>TUCSON Plug-In Hybrid [MY25]</v>
      </c>
      <c r="D242" s="33" t="str">
        <f t="shared" si="762"/>
        <v>TUCSON Plug-In Hybrid [MY25] 3</v>
      </c>
      <c r="E242" s="33" t="str">
        <f t="shared" si="763"/>
        <v>TUCSON Plug-In Hybrid [MY25] 3 - Premium 1.6T 253PS Plug-in Hybrid 4WD MY25</v>
      </c>
      <c r="F242" s="33" t="str">
        <f>_xlfn.XLOOKUP(G242,'Wholesale Price List'!B:B,'Wholesale Price List'!C:C)</f>
        <v>HYTU16PRM5EXTA4 5</v>
      </c>
      <c r="G242" s="33" t="s">
        <v>2955</v>
      </c>
      <c r="H242" s="34" t="str">
        <f>VLOOKUP($G242,'Wholesale Price List'!$B:$Z,4,FALSE)</f>
        <v>Premium 1.6T 253PS Plug-in Hybrid 4WD MY25</v>
      </c>
      <c r="I242" s="56">
        <f>VLOOKUP($G242,'Wholesale Price List'!$B:$V,9,FALSE)</f>
        <v>35516.666666666672</v>
      </c>
      <c r="J242" s="35">
        <v>0.16</v>
      </c>
      <c r="K242" s="137">
        <v>110</v>
      </c>
      <c r="L242" s="56">
        <f t="shared" si="560"/>
        <v>5572.6666666666679</v>
      </c>
      <c r="M242" s="56">
        <f t="shared" si="738"/>
        <v>29944.000000000004</v>
      </c>
      <c r="N242" s="56">
        <f t="shared" si="739"/>
        <v>5988.8000000000011</v>
      </c>
      <c r="O242" s="65">
        <v>780</v>
      </c>
      <c r="P242" s="56">
        <f>VLOOKUP($G242,'Wholesale Price List'!$B:$W,22,FALSE)</f>
        <v>110</v>
      </c>
      <c r="Q242" s="36">
        <f t="shared" si="740"/>
        <v>36822.800000000003</v>
      </c>
      <c r="R242" s="37">
        <f t="shared" si="561"/>
        <v>6687.2000000000016</v>
      </c>
      <c r="S242" s="18"/>
      <c r="T242" s="65">
        <f t="shared" si="764"/>
        <v>312.5</v>
      </c>
      <c r="U242" s="56">
        <f t="shared" si="741"/>
        <v>50</v>
      </c>
      <c r="V242" s="56">
        <f t="shared" si="742"/>
        <v>262.5</v>
      </c>
      <c r="W242" s="56">
        <f t="shared" si="743"/>
        <v>315</v>
      </c>
      <c r="X242" s="36">
        <f t="shared" si="744"/>
        <v>37137.800000000003</v>
      </c>
      <c r="Y242" s="37">
        <f t="shared" si="745"/>
        <v>6879.2000000000016</v>
      </c>
      <c r="Z242" s="18"/>
      <c r="AA242" s="65">
        <v>625</v>
      </c>
      <c r="AB242" s="56">
        <f t="shared" si="746"/>
        <v>100</v>
      </c>
      <c r="AC242" s="56">
        <f t="shared" si="747"/>
        <v>525</v>
      </c>
      <c r="AD242" s="56">
        <f t="shared" si="748"/>
        <v>630</v>
      </c>
      <c r="AE242" s="36">
        <f t="shared" si="749"/>
        <v>37452.800000000003</v>
      </c>
      <c r="AF242" s="37">
        <f t="shared" si="750"/>
        <v>6939.2000000000016</v>
      </c>
      <c r="AG242" s="18"/>
      <c r="AH242" s="56"/>
      <c r="AI242" s="56"/>
      <c r="AJ242" s="56"/>
      <c r="AK242" s="56"/>
      <c r="AL242" s="36"/>
      <c r="AM242" s="55"/>
      <c r="AN242" s="18"/>
      <c r="AO242" s="56"/>
      <c r="AP242" s="56"/>
      <c r="AQ242" s="56"/>
      <c r="AR242" s="56"/>
      <c r="AS242" s="36"/>
      <c r="AT242" s="55"/>
      <c r="AU242" s="18"/>
      <c r="AV242" s="35">
        <v>0.08</v>
      </c>
      <c r="AW242" s="56">
        <f t="shared" si="751"/>
        <v>2841.3333333333339</v>
      </c>
      <c r="AX242" s="35">
        <f t="shared" si="752"/>
        <v>0.16</v>
      </c>
      <c r="AY242" s="56">
        <f t="shared" si="753"/>
        <v>5682.6666666666679</v>
      </c>
      <c r="AZ242" s="35">
        <v>0.12</v>
      </c>
      <c r="BA242" s="56">
        <f t="shared" si="754"/>
        <v>4262</v>
      </c>
      <c r="BB242" s="38">
        <f t="shared" si="755"/>
        <v>0.12000000000000004</v>
      </c>
      <c r="BC242" s="57">
        <f t="shared" si="756"/>
        <v>4262.0000000000018</v>
      </c>
      <c r="BD242" s="56">
        <f t="shared" si="757"/>
        <v>37.5</v>
      </c>
      <c r="BE242" s="57">
        <f t="shared" si="758"/>
        <v>4299.5000000000018</v>
      </c>
      <c r="BF242" s="56">
        <f t="shared" si="759"/>
        <v>75</v>
      </c>
      <c r="BG242" s="57">
        <f t="shared" si="760"/>
        <v>4337.0000000000018</v>
      </c>
      <c r="BH242" s="56"/>
      <c r="BI242" s="66"/>
      <c r="BJ242" s="56"/>
      <c r="BK242" s="66"/>
      <c r="BL242" s="1"/>
    </row>
    <row r="243" spans="1:64" ht="25" customHeight="1">
      <c r="A243" s="20" t="str">
        <f>_xlfn.XLOOKUP(G243,'[1]Hyundai Comms PL 0725'!$A:$A,'[1]Hyundai Comms PL 0725'!$B:$B)</f>
        <v>HYTU16NLI5EXTA  5</v>
      </c>
      <c r="B243" s="20">
        <f t="shared" si="734"/>
        <v>4</v>
      </c>
      <c r="C243" s="20" t="str">
        <f t="shared" si="761"/>
        <v>TUCSON Plug-In Hybrid [MY25]</v>
      </c>
      <c r="D243" s="33" t="str">
        <f t="shared" si="762"/>
        <v>TUCSON Plug-In Hybrid [MY25] 4</v>
      </c>
      <c r="E243" s="33" t="str">
        <f t="shared" si="763"/>
        <v>TUCSON Plug-In Hybrid [MY25] 4 - N Line 1.6T 253PS Plug-in Hybrid 2WD MY25</v>
      </c>
      <c r="F243" s="33" t="str">
        <f>_xlfn.XLOOKUP(G243,'Wholesale Price List'!B:B,'Wholesale Price List'!C:C)</f>
        <v>HYTU16NLI5EXTA  5</v>
      </c>
      <c r="G243" s="33" t="s">
        <v>2956</v>
      </c>
      <c r="H243" s="34" t="str">
        <f>VLOOKUP($G243,'Wholesale Price List'!$B:$Z,4,FALSE)</f>
        <v>N Line 1.6T 253PS Plug-in Hybrid 2WD MY25</v>
      </c>
      <c r="I243" s="56">
        <f>VLOOKUP($G243,'Wholesale Price List'!$B:$V,9,FALSE)</f>
        <v>34183.333333333336</v>
      </c>
      <c r="J243" s="35">
        <v>0.16</v>
      </c>
      <c r="K243" s="137">
        <v>110</v>
      </c>
      <c r="L243" s="56">
        <f t="shared" si="560"/>
        <v>5359.3333333333339</v>
      </c>
      <c r="M243" s="56">
        <f t="shared" si="738"/>
        <v>28824</v>
      </c>
      <c r="N243" s="56">
        <f t="shared" si="739"/>
        <v>5764.8</v>
      </c>
      <c r="O243" s="65">
        <v>780</v>
      </c>
      <c r="P243" s="56">
        <f>VLOOKUP($G243,'Wholesale Price List'!$B:$W,22,FALSE)</f>
        <v>110</v>
      </c>
      <c r="Q243" s="36">
        <f t="shared" si="740"/>
        <v>35478.800000000003</v>
      </c>
      <c r="R243" s="37">
        <f t="shared" si="561"/>
        <v>6431.2000000000007</v>
      </c>
      <c r="S243" s="18"/>
      <c r="T243" s="65">
        <f t="shared" si="764"/>
        <v>312.5</v>
      </c>
      <c r="U243" s="56">
        <f t="shared" si="741"/>
        <v>50</v>
      </c>
      <c r="V243" s="56">
        <f t="shared" si="742"/>
        <v>262.5</v>
      </c>
      <c r="W243" s="56">
        <f t="shared" si="743"/>
        <v>315</v>
      </c>
      <c r="X243" s="36">
        <f t="shared" si="744"/>
        <v>35793.800000000003</v>
      </c>
      <c r="Y243" s="37">
        <f t="shared" si="745"/>
        <v>6623.2000000000007</v>
      </c>
      <c r="Z243" s="18"/>
      <c r="AA243" s="65">
        <v>625</v>
      </c>
      <c r="AB243" s="56">
        <f t="shared" si="746"/>
        <v>100</v>
      </c>
      <c r="AC243" s="56">
        <f t="shared" si="747"/>
        <v>525</v>
      </c>
      <c r="AD243" s="56">
        <f t="shared" si="748"/>
        <v>630</v>
      </c>
      <c r="AE243" s="36">
        <f t="shared" si="749"/>
        <v>36108.800000000003</v>
      </c>
      <c r="AF243" s="37">
        <f t="shared" si="750"/>
        <v>6683.2000000000007</v>
      </c>
      <c r="AG243" s="18"/>
      <c r="AH243" s="56"/>
      <c r="AI243" s="56"/>
      <c r="AJ243" s="56"/>
      <c r="AK243" s="56"/>
      <c r="AL243" s="36"/>
      <c r="AM243" s="55"/>
      <c r="AN243" s="18"/>
      <c r="AO243" s="56"/>
      <c r="AP243" s="56"/>
      <c r="AQ243" s="56"/>
      <c r="AR243" s="56"/>
      <c r="AS243" s="36"/>
      <c r="AT243" s="55"/>
      <c r="AU243" s="18"/>
      <c r="AV243" s="35">
        <v>0.08</v>
      </c>
      <c r="AW243" s="56">
        <f t="shared" si="751"/>
        <v>2734.666666666667</v>
      </c>
      <c r="AX243" s="35">
        <f t="shared" si="752"/>
        <v>0.16</v>
      </c>
      <c r="AY243" s="56">
        <f t="shared" si="753"/>
        <v>5469.3333333333339</v>
      </c>
      <c r="AZ243" s="35">
        <v>0.12</v>
      </c>
      <c r="BA243" s="56">
        <f t="shared" si="754"/>
        <v>4102</v>
      </c>
      <c r="BB243" s="38">
        <f t="shared" si="755"/>
        <v>0.12</v>
      </c>
      <c r="BC243" s="57">
        <f t="shared" si="756"/>
        <v>4102</v>
      </c>
      <c r="BD243" s="56">
        <f t="shared" si="757"/>
        <v>37.5</v>
      </c>
      <c r="BE243" s="57">
        <f t="shared" si="758"/>
        <v>4139.5</v>
      </c>
      <c r="BF243" s="56">
        <f t="shared" si="759"/>
        <v>75</v>
      </c>
      <c r="BG243" s="57">
        <f t="shared" si="760"/>
        <v>4177</v>
      </c>
      <c r="BH243" s="56"/>
      <c r="BI243" s="66"/>
      <c r="BJ243" s="56"/>
      <c r="BK243" s="66"/>
      <c r="BL243" s="1"/>
    </row>
    <row r="244" spans="1:64" ht="25" customHeight="1">
      <c r="A244" s="20" t="str">
        <f>_xlfn.XLOOKUP(G244,'[1]Hyundai Comms PL 0725'!$A:$A,'[1]Hyundai Comms PL 0725'!$B:$B)</f>
        <v>HYTU16NLI5EXTA4 5</v>
      </c>
      <c r="B244" s="20">
        <f t="shared" si="734"/>
        <v>5</v>
      </c>
      <c r="C244" s="20" t="str">
        <f t="shared" si="761"/>
        <v>TUCSON Plug-In Hybrid [MY25]</v>
      </c>
      <c r="D244" s="33" t="str">
        <f t="shared" si="762"/>
        <v>TUCSON Plug-In Hybrid [MY25] 5</v>
      </c>
      <c r="E244" s="33" t="str">
        <f t="shared" si="763"/>
        <v>TUCSON Plug-In Hybrid [MY25] 5 - N Line 1.6T 253PS Plug-in Hybrid 4WD MY25</v>
      </c>
      <c r="F244" s="33" t="str">
        <f>_xlfn.XLOOKUP(G244,'Wholesale Price List'!B:B,'Wholesale Price List'!C:C)</f>
        <v>HYTU16NLI5EXTA4 5</v>
      </c>
      <c r="G244" s="33" t="s">
        <v>2957</v>
      </c>
      <c r="H244" s="34" t="str">
        <f>VLOOKUP($G244,'Wholesale Price List'!$B:$Z,4,FALSE)</f>
        <v>N Line 1.6T 253PS Plug-in Hybrid 4WD MY25</v>
      </c>
      <c r="I244" s="56">
        <f>VLOOKUP($G244,'Wholesale Price List'!$B:$V,9,FALSE)</f>
        <v>35516.666666666672</v>
      </c>
      <c r="J244" s="35">
        <v>0.16</v>
      </c>
      <c r="K244" s="137">
        <v>110</v>
      </c>
      <c r="L244" s="56">
        <f t="shared" si="560"/>
        <v>5572.6666666666679</v>
      </c>
      <c r="M244" s="56">
        <f t="shared" si="738"/>
        <v>29944.000000000004</v>
      </c>
      <c r="N244" s="56">
        <f t="shared" si="739"/>
        <v>5988.8000000000011</v>
      </c>
      <c r="O244" s="65">
        <v>780</v>
      </c>
      <c r="P244" s="56">
        <f>VLOOKUP($G244,'Wholesale Price List'!$B:$W,22,FALSE)</f>
        <v>110</v>
      </c>
      <c r="Q244" s="36">
        <f t="shared" si="740"/>
        <v>36822.800000000003</v>
      </c>
      <c r="R244" s="37">
        <f t="shared" si="561"/>
        <v>6687.2000000000016</v>
      </c>
      <c r="S244" s="18"/>
      <c r="T244" s="65">
        <f t="shared" si="764"/>
        <v>312.5</v>
      </c>
      <c r="U244" s="56">
        <f t="shared" si="741"/>
        <v>50</v>
      </c>
      <c r="V244" s="56">
        <f t="shared" si="742"/>
        <v>262.5</v>
      </c>
      <c r="W244" s="56">
        <f t="shared" si="743"/>
        <v>315</v>
      </c>
      <c r="X244" s="36">
        <f t="shared" si="744"/>
        <v>37137.800000000003</v>
      </c>
      <c r="Y244" s="37">
        <f t="shared" si="745"/>
        <v>6879.2000000000016</v>
      </c>
      <c r="Z244" s="18"/>
      <c r="AA244" s="65">
        <v>625</v>
      </c>
      <c r="AB244" s="56">
        <f t="shared" si="746"/>
        <v>100</v>
      </c>
      <c r="AC244" s="56">
        <f t="shared" si="747"/>
        <v>525</v>
      </c>
      <c r="AD244" s="56">
        <f t="shared" si="748"/>
        <v>630</v>
      </c>
      <c r="AE244" s="36">
        <f t="shared" si="749"/>
        <v>37452.800000000003</v>
      </c>
      <c r="AF244" s="37">
        <f t="shared" si="750"/>
        <v>6939.2000000000016</v>
      </c>
      <c r="AG244" s="18"/>
      <c r="AH244" s="56"/>
      <c r="AI244" s="56"/>
      <c r="AJ244" s="56"/>
      <c r="AK244" s="56"/>
      <c r="AL244" s="36"/>
      <c r="AM244" s="55"/>
      <c r="AN244" s="18"/>
      <c r="AO244" s="56"/>
      <c r="AP244" s="56"/>
      <c r="AQ244" s="56"/>
      <c r="AR244" s="56"/>
      <c r="AS244" s="36"/>
      <c r="AT244" s="55"/>
      <c r="AU244" s="18"/>
      <c r="AV244" s="35">
        <v>0.08</v>
      </c>
      <c r="AW244" s="56">
        <f t="shared" si="751"/>
        <v>2841.3333333333339</v>
      </c>
      <c r="AX244" s="35">
        <f t="shared" si="752"/>
        <v>0.16</v>
      </c>
      <c r="AY244" s="56">
        <f t="shared" si="753"/>
        <v>5682.6666666666679</v>
      </c>
      <c r="AZ244" s="35">
        <v>0.12</v>
      </c>
      <c r="BA244" s="56">
        <f t="shared" si="754"/>
        <v>4262</v>
      </c>
      <c r="BB244" s="38">
        <f t="shared" si="755"/>
        <v>0.12000000000000004</v>
      </c>
      <c r="BC244" s="57">
        <f t="shared" si="756"/>
        <v>4262.0000000000018</v>
      </c>
      <c r="BD244" s="56">
        <f t="shared" si="757"/>
        <v>37.5</v>
      </c>
      <c r="BE244" s="57">
        <f t="shared" si="758"/>
        <v>4299.5000000000018</v>
      </c>
      <c r="BF244" s="56">
        <f t="shared" si="759"/>
        <v>75</v>
      </c>
      <c r="BG244" s="57">
        <f t="shared" si="760"/>
        <v>4337.0000000000018</v>
      </c>
      <c r="BH244" s="56"/>
      <c r="BI244" s="66"/>
      <c r="BJ244" s="56"/>
      <c r="BK244" s="66"/>
      <c r="BL244" s="1"/>
    </row>
    <row r="245" spans="1:64" ht="25" customHeight="1">
      <c r="A245" s="20" t="str">
        <f>_xlfn.XLOOKUP(G245,'[1]Hyundai Comms PL 0725'!$A:$A,'[1]Hyundai Comms PL 0725'!$B:$B)</f>
        <v>HYTU16NLS5EXTA  5</v>
      </c>
      <c r="B245" s="20">
        <f t="shared" si="734"/>
        <v>6</v>
      </c>
      <c r="C245" s="20" t="str">
        <f t="shared" si="761"/>
        <v>TUCSON Plug-In Hybrid [MY25]</v>
      </c>
      <c r="D245" s="33" t="str">
        <f t="shared" si="762"/>
        <v>TUCSON Plug-In Hybrid [MY25] 6</v>
      </c>
      <c r="E245" s="33" t="str">
        <f t="shared" si="763"/>
        <v>TUCSON Plug-In Hybrid [MY25] 6 - N Line S 1.6T 253PS Plug-in Hybrid 2WD MY25</v>
      </c>
      <c r="F245" s="33" t="str">
        <f>_xlfn.XLOOKUP(G245,'Wholesale Price List'!B:B,'Wholesale Price List'!C:C)</f>
        <v>HYTU16NLS5EXTA  5</v>
      </c>
      <c r="G245" s="33" t="s">
        <v>2958</v>
      </c>
      <c r="H245" s="34" t="str">
        <f>VLOOKUP($G245,'Wholesale Price List'!$B:$Z,4,FALSE)</f>
        <v>N Line S 1.6T 253PS Plug-in Hybrid 2WD MY25</v>
      </c>
      <c r="I245" s="56">
        <f>VLOOKUP($G245,'Wholesale Price List'!$B:$V,9,FALSE)</f>
        <v>36266.666666666672</v>
      </c>
      <c r="J245" s="35">
        <v>0.16</v>
      </c>
      <c r="K245" s="137">
        <v>110</v>
      </c>
      <c r="L245" s="56">
        <f t="shared" si="560"/>
        <v>5692.6666666666679</v>
      </c>
      <c r="M245" s="56">
        <f t="shared" si="738"/>
        <v>30574.000000000004</v>
      </c>
      <c r="N245" s="56">
        <f t="shared" si="739"/>
        <v>6114.8000000000011</v>
      </c>
      <c r="O245" s="65">
        <v>780</v>
      </c>
      <c r="P245" s="56">
        <f>VLOOKUP($G245,'Wholesale Price List'!$B:$W,22,FALSE)</f>
        <v>110</v>
      </c>
      <c r="Q245" s="36">
        <f t="shared" si="740"/>
        <v>37578.800000000003</v>
      </c>
      <c r="R245" s="37">
        <f t="shared" si="561"/>
        <v>6831.2000000000016</v>
      </c>
      <c r="S245" s="18"/>
      <c r="T245" s="65">
        <f t="shared" si="764"/>
        <v>312.5</v>
      </c>
      <c r="U245" s="56">
        <f t="shared" si="741"/>
        <v>50</v>
      </c>
      <c r="V245" s="56">
        <f t="shared" si="742"/>
        <v>262.5</v>
      </c>
      <c r="W245" s="56">
        <f t="shared" si="743"/>
        <v>315</v>
      </c>
      <c r="X245" s="36">
        <f t="shared" si="744"/>
        <v>37893.800000000003</v>
      </c>
      <c r="Y245" s="37">
        <f t="shared" si="745"/>
        <v>7023.2000000000016</v>
      </c>
      <c r="Z245" s="18"/>
      <c r="AA245" s="65">
        <v>625</v>
      </c>
      <c r="AB245" s="56">
        <f t="shared" si="746"/>
        <v>100</v>
      </c>
      <c r="AC245" s="56">
        <f t="shared" si="747"/>
        <v>525</v>
      </c>
      <c r="AD245" s="56">
        <f t="shared" si="748"/>
        <v>630</v>
      </c>
      <c r="AE245" s="36">
        <f t="shared" si="749"/>
        <v>38208.800000000003</v>
      </c>
      <c r="AF245" s="37">
        <f t="shared" si="750"/>
        <v>7083.2000000000016</v>
      </c>
      <c r="AG245" s="18"/>
      <c r="AH245" s="56"/>
      <c r="AI245" s="56"/>
      <c r="AJ245" s="56"/>
      <c r="AK245" s="56"/>
      <c r="AL245" s="36"/>
      <c r="AM245" s="55"/>
      <c r="AN245" s="18"/>
      <c r="AO245" s="56"/>
      <c r="AP245" s="56"/>
      <c r="AQ245" s="56"/>
      <c r="AR245" s="56"/>
      <c r="AS245" s="36"/>
      <c r="AT245" s="55"/>
      <c r="AU245" s="18"/>
      <c r="AV245" s="35">
        <v>0.08</v>
      </c>
      <c r="AW245" s="56">
        <f t="shared" si="751"/>
        <v>2901.3333333333339</v>
      </c>
      <c r="AX245" s="35">
        <f t="shared" si="752"/>
        <v>0.16</v>
      </c>
      <c r="AY245" s="56">
        <f t="shared" si="753"/>
        <v>5802.6666666666679</v>
      </c>
      <c r="AZ245" s="35">
        <v>0.12</v>
      </c>
      <c r="BA245" s="56">
        <f t="shared" si="754"/>
        <v>4352</v>
      </c>
      <c r="BB245" s="38">
        <f t="shared" si="755"/>
        <v>0.12000000000000004</v>
      </c>
      <c r="BC245" s="57">
        <f t="shared" si="756"/>
        <v>4352.0000000000018</v>
      </c>
      <c r="BD245" s="56">
        <f t="shared" si="757"/>
        <v>37.5</v>
      </c>
      <c r="BE245" s="57">
        <f t="shared" si="758"/>
        <v>4389.5000000000018</v>
      </c>
      <c r="BF245" s="56">
        <f t="shared" si="759"/>
        <v>75</v>
      </c>
      <c r="BG245" s="57">
        <f t="shared" si="760"/>
        <v>4427.0000000000018</v>
      </c>
      <c r="BH245" s="56"/>
      <c r="BI245" s="66"/>
      <c r="BJ245" s="56"/>
      <c r="BK245" s="66"/>
      <c r="BL245" s="1"/>
    </row>
    <row r="246" spans="1:64" ht="25" customHeight="1">
      <c r="A246" s="20" t="str">
        <f>_xlfn.XLOOKUP(G246,'[1]Hyundai Comms PL 0725'!$A:$A,'[1]Hyundai Comms PL 0725'!$B:$B)</f>
        <v>HYTU16NLS5EXTA4 5</v>
      </c>
      <c r="B246" s="20">
        <f t="shared" si="734"/>
        <v>7</v>
      </c>
      <c r="C246" s="20" t="str">
        <f t="shared" si="761"/>
        <v>TUCSON Plug-In Hybrid [MY25]</v>
      </c>
      <c r="D246" s="33" t="str">
        <f t="shared" si="762"/>
        <v>TUCSON Plug-In Hybrid [MY25] 7</v>
      </c>
      <c r="E246" s="33" t="str">
        <f t="shared" si="763"/>
        <v>TUCSON Plug-In Hybrid [MY25] 7 - N Line S 1.6T 253PS Plug-in Hybrid 4WD MY25</v>
      </c>
      <c r="F246" s="33" t="str">
        <f>_xlfn.XLOOKUP(G246,'Wholesale Price List'!B:B,'Wholesale Price List'!C:C)</f>
        <v>HYTU16NLS5EXTA4 5</v>
      </c>
      <c r="G246" s="33" t="s">
        <v>2959</v>
      </c>
      <c r="H246" s="34" t="str">
        <f>VLOOKUP($G246,'Wholesale Price List'!$B:$Z,4,FALSE)</f>
        <v>N Line S 1.6T 253PS Plug-in Hybrid 4WD MY25</v>
      </c>
      <c r="I246" s="56">
        <f>VLOOKUP($G246,'Wholesale Price List'!$B:$V,9,FALSE)</f>
        <v>37600</v>
      </c>
      <c r="J246" s="35">
        <v>0.16</v>
      </c>
      <c r="K246" s="137">
        <v>110</v>
      </c>
      <c r="L246" s="56">
        <f t="shared" si="560"/>
        <v>5906</v>
      </c>
      <c r="M246" s="56">
        <f t="shared" ref="M246:M253" si="765">I246-L246</f>
        <v>31694</v>
      </c>
      <c r="N246" s="56">
        <f t="shared" ref="N246:N253" si="766">M246*20%</f>
        <v>6338.8</v>
      </c>
      <c r="O246" s="65">
        <v>780</v>
      </c>
      <c r="P246" s="56">
        <f>VLOOKUP($G246,'Wholesale Price List'!$B:$W,22,FALSE)</f>
        <v>110</v>
      </c>
      <c r="Q246" s="36">
        <f t="shared" si="740"/>
        <v>38922.800000000003</v>
      </c>
      <c r="R246" s="37">
        <f t="shared" si="561"/>
        <v>7087.2</v>
      </c>
      <c r="S246" s="18"/>
      <c r="T246" s="65">
        <f t="shared" si="764"/>
        <v>312.5</v>
      </c>
      <c r="U246" s="56">
        <f t="shared" si="741"/>
        <v>50</v>
      </c>
      <c r="V246" s="56">
        <f t="shared" ref="V246:V253" si="767">T246-U246</f>
        <v>262.5</v>
      </c>
      <c r="W246" s="56">
        <f t="shared" ref="W246:W253" si="768">V246*1.2</f>
        <v>315</v>
      </c>
      <c r="X246" s="36">
        <f t="shared" ref="X246:X253" si="769">Q246+((T246-U246)*1.2)</f>
        <v>39237.800000000003</v>
      </c>
      <c r="Y246" s="37">
        <f t="shared" si="745"/>
        <v>7279.2</v>
      </c>
      <c r="Z246" s="18"/>
      <c r="AA246" s="65">
        <v>625</v>
      </c>
      <c r="AB246" s="56">
        <f t="shared" si="746"/>
        <v>100</v>
      </c>
      <c r="AC246" s="56">
        <f t="shared" ref="AC246:AC253" si="770">AA246-AB246</f>
        <v>525</v>
      </c>
      <c r="AD246" s="56">
        <f t="shared" ref="AD246:AD253" si="771">AC246*1.2</f>
        <v>630</v>
      </c>
      <c r="AE246" s="36">
        <f t="shared" ref="AE246:AE253" si="772">Q246+AD246</f>
        <v>39552.800000000003</v>
      </c>
      <c r="AF246" s="37">
        <f t="shared" si="750"/>
        <v>7339.2</v>
      </c>
      <c r="AG246" s="18"/>
      <c r="AH246" s="56"/>
      <c r="AI246" s="56"/>
      <c r="AJ246" s="56"/>
      <c r="AK246" s="56"/>
      <c r="AL246" s="36"/>
      <c r="AM246" s="55"/>
      <c r="AN246" s="18"/>
      <c r="AO246" s="56"/>
      <c r="AP246" s="56"/>
      <c r="AQ246" s="56"/>
      <c r="AR246" s="56"/>
      <c r="AS246" s="36"/>
      <c r="AT246" s="55"/>
      <c r="AU246" s="18"/>
      <c r="AV246" s="35">
        <v>0.08</v>
      </c>
      <c r="AW246" s="56">
        <f t="shared" si="751"/>
        <v>3008</v>
      </c>
      <c r="AX246" s="35">
        <f t="shared" si="752"/>
        <v>0.16</v>
      </c>
      <c r="AY246" s="56">
        <f t="shared" si="753"/>
        <v>6016</v>
      </c>
      <c r="AZ246" s="35">
        <v>0.12</v>
      </c>
      <c r="BA246" s="56">
        <f t="shared" si="754"/>
        <v>4512</v>
      </c>
      <c r="BB246" s="38">
        <f t="shared" si="755"/>
        <v>0.12</v>
      </c>
      <c r="BC246" s="57">
        <f t="shared" ref="BC246:BC253" si="773">(AY246+AW246)-BA246</f>
        <v>4512</v>
      </c>
      <c r="BD246" s="56">
        <f t="shared" ref="BD246:BD253" si="774">((AX246+AV246)-AZ246)*T246</f>
        <v>37.5</v>
      </c>
      <c r="BE246" s="57">
        <f t="shared" ref="BE246:BE253" si="775">BC246+BD246</f>
        <v>4549.5</v>
      </c>
      <c r="BF246" s="56">
        <f t="shared" ref="BF246:BF253" si="776">((AX246+AV246)-AZ246)*AA246</f>
        <v>75</v>
      </c>
      <c r="BG246" s="57">
        <f t="shared" ref="BG246:BG253" si="777">BC246+BF246</f>
        <v>4587</v>
      </c>
      <c r="BH246" s="56"/>
      <c r="BI246" s="66"/>
      <c r="BJ246" s="56"/>
      <c r="BK246" s="66"/>
      <c r="BL246" s="1"/>
    </row>
    <row r="247" spans="1:64" ht="25" customHeight="1">
      <c r="A247" s="20" t="str">
        <f>_xlfn.XLOOKUP(G247,'[1]Hyundai Comms PL 0725'!$A:$A,'[1]Hyundai Comms PL 0725'!$B:$B)</f>
        <v>HYTU16ULT5EXTA  5</v>
      </c>
      <c r="B247" s="20">
        <f t="shared" si="734"/>
        <v>8</v>
      </c>
      <c r="C247" s="20" t="str">
        <f t="shared" si="761"/>
        <v>TUCSON Plug-In Hybrid [MY25]</v>
      </c>
      <c r="D247" s="33" t="str">
        <f t="shared" si="762"/>
        <v>TUCSON Plug-In Hybrid [MY25] 8</v>
      </c>
      <c r="E247" s="33" t="str">
        <f t="shared" si="763"/>
        <v>TUCSON Plug-In Hybrid [MY25] 8 - Ultimate 1.6T 253PS Plug-in Hybrid 2WD MY25</v>
      </c>
      <c r="F247" s="33" t="str">
        <f>_xlfn.XLOOKUP(G247,'Wholesale Price List'!B:B,'Wholesale Price List'!C:C)</f>
        <v>HYTU16ULT5EXTA  5</v>
      </c>
      <c r="G247" s="33" t="s">
        <v>2960</v>
      </c>
      <c r="H247" s="34" t="str">
        <f>VLOOKUP($G247,'Wholesale Price List'!$B:$Z,4,FALSE)</f>
        <v>Ultimate 1.6T 253PS Plug-in Hybrid 2WD MY25</v>
      </c>
      <c r="I247" s="56">
        <f>VLOOKUP($G247,'Wholesale Price List'!$B:$V,9,FALSE)</f>
        <v>36266.666666666672</v>
      </c>
      <c r="J247" s="35">
        <v>0.16</v>
      </c>
      <c r="K247" s="137">
        <v>110</v>
      </c>
      <c r="L247" s="56">
        <f t="shared" si="560"/>
        <v>5692.6666666666679</v>
      </c>
      <c r="M247" s="56">
        <f t="shared" si="765"/>
        <v>30574.000000000004</v>
      </c>
      <c r="N247" s="56">
        <f t="shared" si="766"/>
        <v>6114.8000000000011</v>
      </c>
      <c r="O247" s="65">
        <v>780</v>
      </c>
      <c r="P247" s="56">
        <f>VLOOKUP($G247,'Wholesale Price List'!$B:$W,22,FALSE)</f>
        <v>110</v>
      </c>
      <c r="Q247" s="36">
        <f t="shared" si="740"/>
        <v>37578.800000000003</v>
      </c>
      <c r="R247" s="37">
        <f t="shared" si="561"/>
        <v>6831.2000000000016</v>
      </c>
      <c r="S247" s="18"/>
      <c r="T247" s="65">
        <f t="shared" si="764"/>
        <v>312.5</v>
      </c>
      <c r="U247" s="56">
        <f t="shared" si="741"/>
        <v>50</v>
      </c>
      <c r="V247" s="56">
        <f t="shared" si="767"/>
        <v>262.5</v>
      </c>
      <c r="W247" s="56">
        <f t="shared" si="768"/>
        <v>315</v>
      </c>
      <c r="X247" s="36">
        <f t="shared" si="769"/>
        <v>37893.800000000003</v>
      </c>
      <c r="Y247" s="37">
        <f t="shared" si="745"/>
        <v>7023.2000000000016</v>
      </c>
      <c r="Z247" s="18"/>
      <c r="AA247" s="65">
        <v>625</v>
      </c>
      <c r="AB247" s="56">
        <f t="shared" si="746"/>
        <v>100</v>
      </c>
      <c r="AC247" s="56">
        <f t="shared" si="770"/>
        <v>525</v>
      </c>
      <c r="AD247" s="56">
        <f t="shared" si="771"/>
        <v>630</v>
      </c>
      <c r="AE247" s="36">
        <f t="shared" si="772"/>
        <v>38208.800000000003</v>
      </c>
      <c r="AF247" s="37">
        <f t="shared" si="750"/>
        <v>7083.2000000000016</v>
      </c>
      <c r="AG247" s="18"/>
      <c r="AH247" s="56"/>
      <c r="AI247" s="56"/>
      <c r="AJ247" s="56"/>
      <c r="AK247" s="56"/>
      <c r="AL247" s="36"/>
      <c r="AM247" s="55"/>
      <c r="AN247" s="18"/>
      <c r="AO247" s="56"/>
      <c r="AP247" s="56"/>
      <c r="AQ247" s="56"/>
      <c r="AR247" s="56"/>
      <c r="AS247" s="36"/>
      <c r="AT247" s="55"/>
      <c r="AU247" s="18"/>
      <c r="AV247" s="35">
        <v>0.08</v>
      </c>
      <c r="AW247" s="56">
        <f t="shared" si="751"/>
        <v>2901.3333333333339</v>
      </c>
      <c r="AX247" s="35">
        <f t="shared" si="752"/>
        <v>0.16</v>
      </c>
      <c r="AY247" s="56">
        <f t="shared" si="753"/>
        <v>5802.6666666666679</v>
      </c>
      <c r="AZ247" s="35">
        <v>0.12</v>
      </c>
      <c r="BA247" s="56">
        <f t="shared" si="754"/>
        <v>4352</v>
      </c>
      <c r="BB247" s="38">
        <f t="shared" si="755"/>
        <v>0.12000000000000004</v>
      </c>
      <c r="BC247" s="57">
        <f t="shared" si="773"/>
        <v>4352.0000000000018</v>
      </c>
      <c r="BD247" s="56">
        <f t="shared" si="774"/>
        <v>37.5</v>
      </c>
      <c r="BE247" s="57">
        <f t="shared" si="775"/>
        <v>4389.5000000000018</v>
      </c>
      <c r="BF247" s="56">
        <f t="shared" si="776"/>
        <v>75</v>
      </c>
      <c r="BG247" s="57">
        <f t="shared" si="777"/>
        <v>4427.0000000000018</v>
      </c>
      <c r="BH247" s="56"/>
      <c r="BI247" s="66"/>
      <c r="BJ247" s="56"/>
      <c r="BK247" s="66"/>
      <c r="BL247" s="1"/>
    </row>
    <row r="248" spans="1:64" ht="25" customHeight="1">
      <c r="A248" s="20" t="str">
        <f>_xlfn.XLOOKUP(G248,'[1]Hyundai Comms PL 0725'!$A:$A,'[1]Hyundai Comms PL 0725'!$B:$B)</f>
        <v>HYTU16ULT5EXTA4 5</v>
      </c>
      <c r="B248" s="20">
        <f t="shared" si="734"/>
        <v>9</v>
      </c>
      <c r="C248" s="20" t="str">
        <f t="shared" si="761"/>
        <v>TUCSON Plug-In Hybrid [MY25]</v>
      </c>
      <c r="D248" s="33" t="str">
        <f t="shared" si="762"/>
        <v>TUCSON Plug-In Hybrid [MY25] 9</v>
      </c>
      <c r="E248" s="33" t="str">
        <f t="shared" si="763"/>
        <v>TUCSON Plug-In Hybrid [MY25] 9 - Ultimate 1.6T 253PS Plug-in Hybrid 4WD MY25</v>
      </c>
      <c r="F248" s="33" t="str">
        <f>_xlfn.XLOOKUP(G248,'Wholesale Price List'!B:B,'Wholesale Price List'!C:C)</f>
        <v>HYTU16ULT5EXTA4 5</v>
      </c>
      <c r="G248" s="33" t="s">
        <v>2961</v>
      </c>
      <c r="H248" s="34" t="str">
        <f>VLOOKUP($G248,'Wholesale Price List'!$B:$Z,4,FALSE)</f>
        <v>Ultimate 1.6T 253PS Plug-in Hybrid 4WD MY25</v>
      </c>
      <c r="I248" s="56">
        <f>VLOOKUP($G248,'Wholesale Price List'!$B:$V,9,FALSE)</f>
        <v>37600</v>
      </c>
      <c r="J248" s="35">
        <v>0.16</v>
      </c>
      <c r="K248" s="137">
        <v>110</v>
      </c>
      <c r="L248" s="56">
        <f t="shared" si="560"/>
        <v>5906</v>
      </c>
      <c r="M248" s="56">
        <f t="shared" si="765"/>
        <v>31694</v>
      </c>
      <c r="N248" s="56">
        <f t="shared" si="766"/>
        <v>6338.8</v>
      </c>
      <c r="O248" s="65">
        <v>780</v>
      </c>
      <c r="P248" s="56">
        <f>VLOOKUP($G248,'Wholesale Price List'!$B:$W,22,FALSE)</f>
        <v>110</v>
      </c>
      <c r="Q248" s="36">
        <f t="shared" si="740"/>
        <v>38922.800000000003</v>
      </c>
      <c r="R248" s="37">
        <f t="shared" si="561"/>
        <v>7087.2</v>
      </c>
      <c r="S248" s="18"/>
      <c r="T248" s="65">
        <f t="shared" si="764"/>
        <v>312.5</v>
      </c>
      <c r="U248" s="56">
        <f t="shared" si="741"/>
        <v>50</v>
      </c>
      <c r="V248" s="56">
        <f t="shared" si="767"/>
        <v>262.5</v>
      </c>
      <c r="W248" s="56">
        <f t="shared" si="768"/>
        <v>315</v>
      </c>
      <c r="X248" s="36">
        <f t="shared" si="769"/>
        <v>39237.800000000003</v>
      </c>
      <c r="Y248" s="37">
        <f t="shared" si="745"/>
        <v>7279.2</v>
      </c>
      <c r="Z248" s="18"/>
      <c r="AA248" s="65">
        <v>625</v>
      </c>
      <c r="AB248" s="56">
        <f t="shared" si="746"/>
        <v>100</v>
      </c>
      <c r="AC248" s="56">
        <f t="shared" si="770"/>
        <v>525</v>
      </c>
      <c r="AD248" s="56">
        <f t="shared" si="771"/>
        <v>630</v>
      </c>
      <c r="AE248" s="36">
        <f t="shared" si="772"/>
        <v>39552.800000000003</v>
      </c>
      <c r="AF248" s="37">
        <f t="shared" si="750"/>
        <v>7339.2</v>
      </c>
      <c r="AG248" s="18"/>
      <c r="AH248" s="56"/>
      <c r="AI248" s="56"/>
      <c r="AJ248" s="56"/>
      <c r="AK248" s="56"/>
      <c r="AL248" s="36"/>
      <c r="AM248" s="55"/>
      <c r="AN248" s="18"/>
      <c r="AO248" s="56"/>
      <c r="AP248" s="56"/>
      <c r="AQ248" s="56"/>
      <c r="AR248" s="56"/>
      <c r="AS248" s="36"/>
      <c r="AT248" s="55"/>
      <c r="AU248" s="18"/>
      <c r="AV248" s="35">
        <v>0.08</v>
      </c>
      <c r="AW248" s="56">
        <f t="shared" si="751"/>
        <v>3008</v>
      </c>
      <c r="AX248" s="35">
        <f t="shared" si="752"/>
        <v>0.16</v>
      </c>
      <c r="AY248" s="56">
        <f t="shared" si="753"/>
        <v>6016</v>
      </c>
      <c r="AZ248" s="35">
        <v>0.12</v>
      </c>
      <c r="BA248" s="56">
        <f t="shared" si="754"/>
        <v>4512</v>
      </c>
      <c r="BB248" s="38">
        <f t="shared" si="755"/>
        <v>0.12</v>
      </c>
      <c r="BC248" s="57">
        <f t="shared" si="773"/>
        <v>4512</v>
      </c>
      <c r="BD248" s="56">
        <f t="shared" si="774"/>
        <v>37.5</v>
      </c>
      <c r="BE248" s="57">
        <f t="shared" si="775"/>
        <v>4549.5</v>
      </c>
      <c r="BF248" s="56">
        <f t="shared" si="776"/>
        <v>75</v>
      </c>
      <c r="BG248" s="57">
        <f t="shared" si="777"/>
        <v>4587</v>
      </c>
      <c r="BH248" s="56"/>
      <c r="BI248" s="66"/>
      <c r="BJ248" s="56"/>
      <c r="BK248" s="66"/>
      <c r="BL248" s="1"/>
    </row>
    <row r="249" spans="1:64" ht="25" customHeight="1">
      <c r="A249" s="20" t="str">
        <f>_xlfn.XLOOKUP(G249,'[1]Hyundai Comms PL 0725'!$A:$A,'[1]Hyundai Comms PL 0725'!$B:$B)</f>
        <v>HYTU16PRM5EXTA  5</v>
      </c>
      <c r="B249" s="20">
        <f t="shared" si="734"/>
        <v>10</v>
      </c>
      <c r="C249" s="20" t="str">
        <f t="shared" ref="C249:C256" si="778">IF(B249=1,D248,IF(B249="","",C248))</f>
        <v>TUCSON Plug-In Hybrid [MY25]</v>
      </c>
      <c r="D249" s="33" t="str">
        <f t="shared" ref="D249:D256" si="779">C249&amp;" "&amp;B249</f>
        <v>TUCSON Plug-In Hybrid [MY25] 10</v>
      </c>
      <c r="E249" s="33" t="str">
        <f t="shared" ref="E249:E256" si="780">D249&amp;" - "&amp;H249</f>
        <v>TUCSON Plug-In Hybrid [MY25] 10 - Premium 1.6T 253PS Plug-in Hybrid 2WD with 2TR MY25</v>
      </c>
      <c r="F249" s="33" t="str">
        <f>_xlfn.XLOOKUP(G249,'Wholesale Price List'!B:B,'Wholesale Price List'!C:C)</f>
        <v>HYTU16PRM5EXTA  5</v>
      </c>
      <c r="G249" s="33" t="s">
        <v>2963</v>
      </c>
      <c r="H249" s="34" t="str">
        <f>VLOOKUP($G249,'Wholesale Price List'!$B:$Z,4,FALSE)</f>
        <v>Premium 1.6T 253PS Plug-in Hybrid 2WD with 2TR MY25</v>
      </c>
      <c r="I249" s="56">
        <f>VLOOKUP($G249,'Wholesale Price List'!$B:$V,9,FALSE)</f>
        <v>34600</v>
      </c>
      <c r="J249" s="35">
        <v>0.16</v>
      </c>
      <c r="K249" s="137">
        <v>110</v>
      </c>
      <c r="L249" s="56">
        <f t="shared" si="560"/>
        <v>5426</v>
      </c>
      <c r="M249" s="56">
        <f t="shared" si="765"/>
        <v>29174</v>
      </c>
      <c r="N249" s="56">
        <f t="shared" si="766"/>
        <v>5834.8</v>
      </c>
      <c r="O249" s="65">
        <v>780</v>
      </c>
      <c r="P249" s="56">
        <f>VLOOKUP($G249,'Wholesale Price List'!$B:$W,22,FALSE)</f>
        <v>110</v>
      </c>
      <c r="Q249" s="36">
        <f t="shared" si="740"/>
        <v>35898.800000000003</v>
      </c>
      <c r="R249" s="37">
        <f t="shared" si="561"/>
        <v>6511.2</v>
      </c>
      <c r="S249" s="18"/>
      <c r="T249" s="65">
        <f t="shared" si="764"/>
        <v>312.5</v>
      </c>
      <c r="U249" s="56">
        <f t="shared" si="741"/>
        <v>50</v>
      </c>
      <c r="V249" s="56">
        <f t="shared" si="767"/>
        <v>262.5</v>
      </c>
      <c r="W249" s="56">
        <f t="shared" si="768"/>
        <v>315</v>
      </c>
      <c r="X249" s="36">
        <f t="shared" si="769"/>
        <v>36213.800000000003</v>
      </c>
      <c r="Y249" s="37">
        <f t="shared" si="745"/>
        <v>6703.2</v>
      </c>
      <c r="Z249" s="18"/>
      <c r="AA249" s="65">
        <v>625</v>
      </c>
      <c r="AB249" s="56">
        <f t="shared" si="746"/>
        <v>100</v>
      </c>
      <c r="AC249" s="56">
        <f t="shared" si="770"/>
        <v>525</v>
      </c>
      <c r="AD249" s="56">
        <f t="shared" si="771"/>
        <v>630</v>
      </c>
      <c r="AE249" s="36">
        <f t="shared" si="772"/>
        <v>36528.800000000003</v>
      </c>
      <c r="AF249" s="37">
        <f t="shared" si="750"/>
        <v>6763.2</v>
      </c>
      <c r="AG249" s="18"/>
      <c r="AH249" s="56"/>
      <c r="AI249" s="56"/>
      <c r="AJ249" s="56"/>
      <c r="AK249" s="56"/>
      <c r="AL249" s="36"/>
      <c r="AM249" s="55"/>
      <c r="AN249" s="18"/>
      <c r="AO249" s="56"/>
      <c r="AP249" s="56"/>
      <c r="AQ249" s="56"/>
      <c r="AR249" s="56"/>
      <c r="AS249" s="36"/>
      <c r="AT249" s="55"/>
      <c r="AU249" s="18"/>
      <c r="AV249" s="35">
        <v>0.08</v>
      </c>
      <c r="AW249" s="56">
        <f t="shared" si="751"/>
        <v>2768</v>
      </c>
      <c r="AX249" s="35">
        <f t="shared" si="752"/>
        <v>0.16</v>
      </c>
      <c r="AY249" s="56">
        <f t="shared" si="753"/>
        <v>5536</v>
      </c>
      <c r="AZ249" s="35">
        <v>0.12</v>
      </c>
      <c r="BA249" s="56">
        <f t="shared" si="754"/>
        <v>4152</v>
      </c>
      <c r="BB249" s="38">
        <f t="shared" si="755"/>
        <v>0.12</v>
      </c>
      <c r="BC249" s="57">
        <f t="shared" si="773"/>
        <v>4152</v>
      </c>
      <c r="BD249" s="56">
        <f t="shared" si="774"/>
        <v>37.5</v>
      </c>
      <c r="BE249" s="57">
        <f t="shared" si="775"/>
        <v>4189.5</v>
      </c>
      <c r="BF249" s="56">
        <f t="shared" si="776"/>
        <v>75</v>
      </c>
      <c r="BG249" s="57">
        <f t="shared" si="777"/>
        <v>4227</v>
      </c>
      <c r="BH249" s="56"/>
      <c r="BI249" s="66"/>
      <c r="BJ249" s="56"/>
      <c r="BK249" s="66"/>
      <c r="BL249" s="1"/>
    </row>
    <row r="250" spans="1:64" ht="25" customHeight="1">
      <c r="A250" s="20" t="str">
        <f>_xlfn.XLOOKUP(G250,'[1]Hyundai Comms PL 0725'!$A:$A,'[1]Hyundai Comms PL 0725'!$B:$B)</f>
        <v>HYTU16PRM5EXTA4 5</v>
      </c>
      <c r="B250" s="20">
        <f t="shared" si="734"/>
        <v>11</v>
      </c>
      <c r="C250" s="20" t="str">
        <f t="shared" si="778"/>
        <v>TUCSON Plug-In Hybrid [MY25]</v>
      </c>
      <c r="D250" s="33" t="str">
        <f t="shared" si="779"/>
        <v>TUCSON Plug-In Hybrid [MY25] 11</v>
      </c>
      <c r="E250" s="33" t="str">
        <f t="shared" si="780"/>
        <v>TUCSON Plug-In Hybrid [MY25] 11 - Premium 1.6T 253PS Plug-in Hybrid 4WD with 2TR MY25</v>
      </c>
      <c r="F250" s="33" t="str">
        <f>_xlfn.XLOOKUP(G250,'Wholesale Price List'!B:B,'Wholesale Price List'!C:C)</f>
        <v>HYTU16PRM5EXTA4 5</v>
      </c>
      <c r="G250" s="33" t="s">
        <v>2964</v>
      </c>
      <c r="H250" s="34" t="str">
        <f>VLOOKUP($G250,'Wholesale Price List'!$B:$Z,4,FALSE)</f>
        <v>Premium 1.6T 253PS Plug-in Hybrid 4WD with 2TR MY25</v>
      </c>
      <c r="I250" s="56">
        <f>VLOOKUP($G250,'Wholesale Price List'!$B:$V,9,FALSE)</f>
        <v>35933.333333333336</v>
      </c>
      <c r="J250" s="35">
        <v>0.16</v>
      </c>
      <c r="K250" s="137">
        <v>110</v>
      </c>
      <c r="L250" s="56">
        <f t="shared" si="560"/>
        <v>5639.3333333333339</v>
      </c>
      <c r="M250" s="56">
        <f t="shared" si="765"/>
        <v>30294</v>
      </c>
      <c r="N250" s="56">
        <f t="shared" si="766"/>
        <v>6058.8</v>
      </c>
      <c r="O250" s="65">
        <v>780</v>
      </c>
      <c r="P250" s="56">
        <f>VLOOKUP($G250,'Wholesale Price List'!$B:$W,22,FALSE)</f>
        <v>110</v>
      </c>
      <c r="Q250" s="36">
        <f t="shared" si="740"/>
        <v>37242.800000000003</v>
      </c>
      <c r="R250" s="37">
        <f t="shared" si="561"/>
        <v>6767.2000000000007</v>
      </c>
      <c r="S250" s="18"/>
      <c r="T250" s="65">
        <f t="shared" si="764"/>
        <v>312.5</v>
      </c>
      <c r="U250" s="56">
        <f t="shared" si="741"/>
        <v>50</v>
      </c>
      <c r="V250" s="56">
        <f t="shared" si="767"/>
        <v>262.5</v>
      </c>
      <c r="W250" s="56">
        <f t="shared" si="768"/>
        <v>315</v>
      </c>
      <c r="X250" s="36">
        <f t="shared" si="769"/>
        <v>37557.800000000003</v>
      </c>
      <c r="Y250" s="37">
        <f t="shared" si="745"/>
        <v>6959.2000000000007</v>
      </c>
      <c r="Z250" s="18"/>
      <c r="AA250" s="65">
        <v>625</v>
      </c>
      <c r="AB250" s="56">
        <f t="shared" si="746"/>
        <v>100</v>
      </c>
      <c r="AC250" s="56">
        <f t="shared" si="770"/>
        <v>525</v>
      </c>
      <c r="AD250" s="56">
        <f t="shared" si="771"/>
        <v>630</v>
      </c>
      <c r="AE250" s="36">
        <f t="shared" si="772"/>
        <v>37872.800000000003</v>
      </c>
      <c r="AF250" s="37">
        <f t="shared" si="750"/>
        <v>7019.2000000000007</v>
      </c>
      <c r="AG250" s="18"/>
      <c r="AH250" s="56"/>
      <c r="AI250" s="56"/>
      <c r="AJ250" s="56"/>
      <c r="AK250" s="56"/>
      <c r="AL250" s="36"/>
      <c r="AM250" s="55"/>
      <c r="AN250" s="18"/>
      <c r="AO250" s="56"/>
      <c r="AP250" s="56"/>
      <c r="AQ250" s="56"/>
      <c r="AR250" s="56"/>
      <c r="AS250" s="36"/>
      <c r="AT250" s="55"/>
      <c r="AU250" s="18"/>
      <c r="AV250" s="35">
        <v>0.08</v>
      </c>
      <c r="AW250" s="56">
        <f t="shared" si="751"/>
        <v>2874.666666666667</v>
      </c>
      <c r="AX250" s="35">
        <f t="shared" si="752"/>
        <v>0.16</v>
      </c>
      <c r="AY250" s="56">
        <f t="shared" si="753"/>
        <v>5749.3333333333339</v>
      </c>
      <c r="AZ250" s="35">
        <v>0.12</v>
      </c>
      <c r="BA250" s="56">
        <f t="shared" si="754"/>
        <v>4312</v>
      </c>
      <c r="BB250" s="38">
        <f t="shared" si="755"/>
        <v>0.12</v>
      </c>
      <c r="BC250" s="57">
        <f t="shared" si="773"/>
        <v>4312</v>
      </c>
      <c r="BD250" s="56">
        <f t="shared" si="774"/>
        <v>37.5</v>
      </c>
      <c r="BE250" s="57">
        <f t="shared" si="775"/>
        <v>4349.5</v>
      </c>
      <c r="BF250" s="56">
        <f t="shared" si="776"/>
        <v>75</v>
      </c>
      <c r="BG250" s="57">
        <f t="shared" si="777"/>
        <v>4387</v>
      </c>
      <c r="BH250" s="56"/>
      <c r="BI250" s="66"/>
      <c r="BJ250" s="56"/>
      <c r="BK250" s="66"/>
      <c r="BL250" s="1"/>
    </row>
    <row r="251" spans="1:64" ht="25" customHeight="1">
      <c r="A251" s="20" t="str">
        <f>_xlfn.XLOOKUP(G251,'[1]Hyundai Comms PL 0725'!$A:$A,'[1]Hyundai Comms PL 0725'!$B:$B)</f>
        <v>HYTU16NLI5EXTA  5</v>
      </c>
      <c r="B251" s="20">
        <f t="shared" si="734"/>
        <v>12</v>
      </c>
      <c r="C251" s="20" t="str">
        <f t="shared" si="778"/>
        <v>TUCSON Plug-In Hybrid [MY25]</v>
      </c>
      <c r="D251" s="33" t="str">
        <f t="shared" si="779"/>
        <v>TUCSON Plug-In Hybrid [MY25] 12</v>
      </c>
      <c r="E251" s="33" t="str">
        <f t="shared" si="780"/>
        <v>TUCSON Plug-In Hybrid [MY25] 12 - N Line 1.6T 253PS Plug-in Hybrid 2WD with 2TR MY25</v>
      </c>
      <c r="F251" s="33" t="str">
        <f>_xlfn.XLOOKUP(G251,'Wholesale Price List'!B:B,'Wholesale Price List'!C:C)</f>
        <v>HYTU16NLI5EXTA  5</v>
      </c>
      <c r="G251" s="33" t="s">
        <v>2965</v>
      </c>
      <c r="H251" s="34" t="str">
        <f>VLOOKUP($G251,'Wholesale Price List'!$B:$Z,4,FALSE)</f>
        <v>N Line 1.6T 253PS Plug-in Hybrid 2WD with 2TR MY25</v>
      </c>
      <c r="I251" s="56">
        <f>VLOOKUP($G251,'Wholesale Price List'!$B:$V,9,FALSE)</f>
        <v>34600</v>
      </c>
      <c r="J251" s="35">
        <v>0.16</v>
      </c>
      <c r="K251" s="137">
        <v>110</v>
      </c>
      <c r="L251" s="56">
        <f t="shared" si="560"/>
        <v>5426</v>
      </c>
      <c r="M251" s="56">
        <f t="shared" si="765"/>
        <v>29174</v>
      </c>
      <c r="N251" s="56">
        <f t="shared" si="766"/>
        <v>5834.8</v>
      </c>
      <c r="O251" s="65">
        <v>780</v>
      </c>
      <c r="P251" s="56">
        <f>VLOOKUP($G251,'Wholesale Price List'!$B:$W,22,FALSE)</f>
        <v>110</v>
      </c>
      <c r="Q251" s="36">
        <f t="shared" si="740"/>
        <v>35898.800000000003</v>
      </c>
      <c r="R251" s="37">
        <f t="shared" si="561"/>
        <v>6511.2</v>
      </c>
      <c r="S251" s="18"/>
      <c r="T251" s="65">
        <f t="shared" si="764"/>
        <v>312.5</v>
      </c>
      <c r="U251" s="56">
        <f t="shared" si="741"/>
        <v>50</v>
      </c>
      <c r="V251" s="56">
        <f t="shared" si="767"/>
        <v>262.5</v>
      </c>
      <c r="W251" s="56">
        <f t="shared" si="768"/>
        <v>315</v>
      </c>
      <c r="X251" s="36">
        <f t="shared" si="769"/>
        <v>36213.800000000003</v>
      </c>
      <c r="Y251" s="37">
        <f t="shared" si="745"/>
        <v>6703.2</v>
      </c>
      <c r="Z251" s="18"/>
      <c r="AA251" s="65">
        <v>625</v>
      </c>
      <c r="AB251" s="56">
        <f t="shared" si="746"/>
        <v>100</v>
      </c>
      <c r="AC251" s="56">
        <f t="shared" si="770"/>
        <v>525</v>
      </c>
      <c r="AD251" s="56">
        <f t="shared" si="771"/>
        <v>630</v>
      </c>
      <c r="AE251" s="36">
        <f t="shared" si="772"/>
        <v>36528.800000000003</v>
      </c>
      <c r="AF251" s="37">
        <f t="shared" si="750"/>
        <v>6763.2</v>
      </c>
      <c r="AG251" s="18"/>
      <c r="AH251" s="56"/>
      <c r="AI251" s="56"/>
      <c r="AJ251" s="56"/>
      <c r="AK251" s="56"/>
      <c r="AL251" s="36"/>
      <c r="AM251" s="55"/>
      <c r="AN251" s="18"/>
      <c r="AO251" s="56"/>
      <c r="AP251" s="56"/>
      <c r="AQ251" s="56"/>
      <c r="AR251" s="56"/>
      <c r="AS251" s="36"/>
      <c r="AT251" s="55"/>
      <c r="AU251" s="18"/>
      <c r="AV251" s="35">
        <v>0.08</v>
      </c>
      <c r="AW251" s="56">
        <f t="shared" si="751"/>
        <v>2768</v>
      </c>
      <c r="AX251" s="35">
        <f t="shared" si="752"/>
        <v>0.16</v>
      </c>
      <c r="AY251" s="56">
        <f t="shared" si="753"/>
        <v>5536</v>
      </c>
      <c r="AZ251" s="35">
        <v>0.12</v>
      </c>
      <c r="BA251" s="56">
        <f t="shared" si="754"/>
        <v>4152</v>
      </c>
      <c r="BB251" s="38">
        <f t="shared" si="755"/>
        <v>0.12</v>
      </c>
      <c r="BC251" s="57">
        <f t="shared" si="773"/>
        <v>4152</v>
      </c>
      <c r="BD251" s="56">
        <f t="shared" si="774"/>
        <v>37.5</v>
      </c>
      <c r="BE251" s="57">
        <f t="shared" si="775"/>
        <v>4189.5</v>
      </c>
      <c r="BF251" s="56">
        <f t="shared" si="776"/>
        <v>75</v>
      </c>
      <c r="BG251" s="57">
        <f t="shared" si="777"/>
        <v>4227</v>
      </c>
      <c r="BH251" s="56"/>
      <c r="BI251" s="66"/>
      <c r="BJ251" s="56"/>
      <c r="BK251" s="66"/>
      <c r="BL251" s="1"/>
    </row>
    <row r="252" spans="1:64" ht="25" customHeight="1">
      <c r="A252" s="20" t="str">
        <f>_xlfn.XLOOKUP(G252,'[1]Hyundai Comms PL 0725'!$A:$A,'[1]Hyundai Comms PL 0725'!$B:$B)</f>
        <v>HYTU16NLI5EXTA4 5</v>
      </c>
      <c r="B252" s="20">
        <f t="shared" si="734"/>
        <v>13</v>
      </c>
      <c r="C252" s="20" t="str">
        <f t="shared" si="778"/>
        <v>TUCSON Plug-In Hybrid [MY25]</v>
      </c>
      <c r="D252" s="33" t="str">
        <f t="shared" si="779"/>
        <v>TUCSON Plug-In Hybrid [MY25] 13</v>
      </c>
      <c r="E252" s="33" t="str">
        <f t="shared" si="780"/>
        <v>TUCSON Plug-In Hybrid [MY25] 13 - N Line 1.6T 253PS Plug-in Hybrid 4WD with 2TR MY25</v>
      </c>
      <c r="F252" s="33" t="str">
        <f>_xlfn.XLOOKUP(G252,'Wholesale Price List'!B:B,'Wholesale Price List'!C:C)</f>
        <v>HYTU16NLI5EXTA4 5</v>
      </c>
      <c r="G252" s="33" t="s">
        <v>2966</v>
      </c>
      <c r="H252" s="34" t="str">
        <f>VLOOKUP($G252,'Wholesale Price List'!$B:$Z,4,FALSE)</f>
        <v>N Line 1.6T 253PS Plug-in Hybrid 4WD with 2TR MY25</v>
      </c>
      <c r="I252" s="56">
        <f>VLOOKUP($G252,'Wholesale Price List'!$B:$V,9,FALSE)</f>
        <v>35933.333333333336</v>
      </c>
      <c r="J252" s="35">
        <v>0.16</v>
      </c>
      <c r="K252" s="137">
        <v>110</v>
      </c>
      <c r="L252" s="56">
        <f t="shared" si="560"/>
        <v>5639.3333333333339</v>
      </c>
      <c r="M252" s="56">
        <f t="shared" si="765"/>
        <v>30294</v>
      </c>
      <c r="N252" s="56">
        <f t="shared" si="766"/>
        <v>6058.8</v>
      </c>
      <c r="O252" s="65">
        <v>780</v>
      </c>
      <c r="P252" s="56">
        <f>VLOOKUP($G252,'Wholesale Price List'!$B:$W,22,FALSE)</f>
        <v>110</v>
      </c>
      <c r="Q252" s="36">
        <f t="shared" si="740"/>
        <v>37242.800000000003</v>
      </c>
      <c r="R252" s="37">
        <f t="shared" si="561"/>
        <v>6767.2000000000007</v>
      </c>
      <c r="S252" s="18"/>
      <c r="T252" s="65">
        <f t="shared" si="764"/>
        <v>312.5</v>
      </c>
      <c r="U252" s="56">
        <f t="shared" si="741"/>
        <v>50</v>
      </c>
      <c r="V252" s="56">
        <f t="shared" si="767"/>
        <v>262.5</v>
      </c>
      <c r="W252" s="56">
        <f t="shared" si="768"/>
        <v>315</v>
      </c>
      <c r="X252" s="36">
        <f t="shared" si="769"/>
        <v>37557.800000000003</v>
      </c>
      <c r="Y252" s="37">
        <f t="shared" si="745"/>
        <v>6959.2000000000007</v>
      </c>
      <c r="Z252" s="18"/>
      <c r="AA252" s="65">
        <v>625</v>
      </c>
      <c r="AB252" s="56">
        <f t="shared" si="746"/>
        <v>100</v>
      </c>
      <c r="AC252" s="56">
        <f t="shared" si="770"/>
        <v>525</v>
      </c>
      <c r="AD252" s="56">
        <f t="shared" si="771"/>
        <v>630</v>
      </c>
      <c r="AE252" s="36">
        <f t="shared" si="772"/>
        <v>37872.800000000003</v>
      </c>
      <c r="AF252" s="37">
        <f t="shared" si="750"/>
        <v>7019.2000000000007</v>
      </c>
      <c r="AG252" s="18"/>
      <c r="AH252" s="56"/>
      <c r="AI252" s="56"/>
      <c r="AJ252" s="56"/>
      <c r="AK252" s="56"/>
      <c r="AL252" s="36"/>
      <c r="AM252" s="55"/>
      <c r="AN252" s="18"/>
      <c r="AO252" s="56"/>
      <c r="AP252" s="56"/>
      <c r="AQ252" s="56"/>
      <c r="AR252" s="56"/>
      <c r="AS252" s="36"/>
      <c r="AT252" s="55"/>
      <c r="AU252" s="18"/>
      <c r="AV252" s="35">
        <v>0.08</v>
      </c>
      <c r="AW252" s="56">
        <f t="shared" si="751"/>
        <v>2874.666666666667</v>
      </c>
      <c r="AX252" s="35">
        <f t="shared" si="752"/>
        <v>0.16</v>
      </c>
      <c r="AY252" s="56">
        <f t="shared" si="753"/>
        <v>5749.3333333333339</v>
      </c>
      <c r="AZ252" s="35">
        <v>0.12</v>
      </c>
      <c r="BA252" s="56">
        <f t="shared" si="754"/>
        <v>4312</v>
      </c>
      <c r="BB252" s="38">
        <f t="shared" si="755"/>
        <v>0.12</v>
      </c>
      <c r="BC252" s="57">
        <f t="shared" si="773"/>
        <v>4312</v>
      </c>
      <c r="BD252" s="56">
        <f t="shared" si="774"/>
        <v>37.5</v>
      </c>
      <c r="BE252" s="57">
        <f t="shared" si="775"/>
        <v>4349.5</v>
      </c>
      <c r="BF252" s="56">
        <f t="shared" si="776"/>
        <v>75</v>
      </c>
      <c r="BG252" s="57">
        <f t="shared" si="777"/>
        <v>4387</v>
      </c>
      <c r="BH252" s="56"/>
      <c r="BI252" s="66"/>
      <c r="BJ252" s="56"/>
      <c r="BK252" s="66"/>
      <c r="BL252" s="1"/>
    </row>
    <row r="253" spans="1:64" ht="25" customHeight="1">
      <c r="A253" s="20" t="str">
        <f>_xlfn.XLOOKUP(G253,'[1]Hyundai Comms PL 0725'!$A:$A,'[1]Hyundai Comms PL 0725'!$B:$B)</f>
        <v>HYTU16NLS5EXTA  5</v>
      </c>
      <c r="B253" s="20">
        <f t="shared" si="734"/>
        <v>14</v>
      </c>
      <c r="C253" s="20" t="str">
        <f t="shared" si="778"/>
        <v>TUCSON Plug-In Hybrid [MY25]</v>
      </c>
      <c r="D253" s="33" t="str">
        <f t="shared" si="779"/>
        <v>TUCSON Plug-In Hybrid [MY25] 14</v>
      </c>
      <c r="E253" s="33" t="str">
        <f t="shared" si="780"/>
        <v>TUCSON Plug-In Hybrid [MY25] 14 - N Line S 1.6T 253PS Plug-in Hybrid 2WD with Lux Pack (Digital Key + RSPA) MY25</v>
      </c>
      <c r="F253" s="33" t="str">
        <f>_xlfn.XLOOKUP(G253,'Wholesale Price List'!B:B,'Wholesale Price List'!C:C)</f>
        <v>HYTU16NLS5EXTA  5</v>
      </c>
      <c r="G253" s="33" t="s">
        <v>2967</v>
      </c>
      <c r="H253" s="109" t="str">
        <f>VLOOKUP($G253,'Wholesale Price List'!$B:$Z,4,FALSE)</f>
        <v>N Line S 1.6T 253PS Plug-in Hybrid 2WD with Lux Pack (Digital Key + RSPA) MY25</v>
      </c>
      <c r="I253" s="56">
        <f>VLOOKUP($G253,'Wholesale Price List'!$B:$V,9,FALSE)</f>
        <v>36766.666666666672</v>
      </c>
      <c r="J253" s="35">
        <v>0.16</v>
      </c>
      <c r="K253" s="137">
        <v>110</v>
      </c>
      <c r="L253" s="56">
        <f t="shared" si="560"/>
        <v>5772.6666666666679</v>
      </c>
      <c r="M253" s="56">
        <f t="shared" si="765"/>
        <v>30994.000000000004</v>
      </c>
      <c r="N253" s="56">
        <f t="shared" si="766"/>
        <v>6198.8000000000011</v>
      </c>
      <c r="O253" s="65">
        <v>780</v>
      </c>
      <c r="P253" s="56">
        <f>VLOOKUP($G253,'Wholesale Price List'!$B:$W,22,FALSE)</f>
        <v>110</v>
      </c>
      <c r="Q253" s="36">
        <f t="shared" si="740"/>
        <v>38082.800000000003</v>
      </c>
      <c r="R253" s="37">
        <f t="shared" si="561"/>
        <v>6927.2000000000016</v>
      </c>
      <c r="S253" s="18"/>
      <c r="T253" s="65">
        <f t="shared" si="764"/>
        <v>312.5</v>
      </c>
      <c r="U253" s="56">
        <f t="shared" si="741"/>
        <v>50</v>
      </c>
      <c r="V253" s="56">
        <f t="shared" si="767"/>
        <v>262.5</v>
      </c>
      <c r="W253" s="56">
        <f t="shared" si="768"/>
        <v>315</v>
      </c>
      <c r="X253" s="36">
        <f t="shared" si="769"/>
        <v>38397.800000000003</v>
      </c>
      <c r="Y253" s="37">
        <f t="shared" si="745"/>
        <v>7119.2000000000016</v>
      </c>
      <c r="Z253" s="18"/>
      <c r="AA253" s="65">
        <v>625</v>
      </c>
      <c r="AB253" s="56">
        <f t="shared" si="746"/>
        <v>100</v>
      </c>
      <c r="AC253" s="56">
        <f t="shared" si="770"/>
        <v>525</v>
      </c>
      <c r="AD253" s="56">
        <f t="shared" si="771"/>
        <v>630</v>
      </c>
      <c r="AE253" s="36">
        <f t="shared" si="772"/>
        <v>38712.800000000003</v>
      </c>
      <c r="AF253" s="37">
        <f t="shared" si="750"/>
        <v>7179.2000000000016</v>
      </c>
      <c r="AG253" s="18"/>
      <c r="AH253" s="56"/>
      <c r="AI253" s="56"/>
      <c r="AJ253" s="56"/>
      <c r="AK253" s="56"/>
      <c r="AL253" s="36"/>
      <c r="AM253" s="55"/>
      <c r="AN253" s="18"/>
      <c r="AO253" s="56"/>
      <c r="AP253" s="56"/>
      <c r="AQ253" s="56"/>
      <c r="AR253" s="56"/>
      <c r="AS253" s="36"/>
      <c r="AT253" s="55"/>
      <c r="AU253" s="18"/>
      <c r="AV253" s="35">
        <v>0.08</v>
      </c>
      <c r="AW253" s="56">
        <f t="shared" si="751"/>
        <v>2941.3333333333339</v>
      </c>
      <c r="AX253" s="35">
        <f t="shared" si="752"/>
        <v>0.16</v>
      </c>
      <c r="AY253" s="56">
        <f t="shared" si="753"/>
        <v>5882.6666666666679</v>
      </c>
      <c r="AZ253" s="35">
        <v>0.12</v>
      </c>
      <c r="BA253" s="56">
        <f t="shared" si="754"/>
        <v>4412</v>
      </c>
      <c r="BB253" s="38">
        <f t="shared" si="755"/>
        <v>0.12000000000000004</v>
      </c>
      <c r="BC253" s="57">
        <f t="shared" si="773"/>
        <v>4412.0000000000018</v>
      </c>
      <c r="BD253" s="56">
        <f t="shared" si="774"/>
        <v>37.5</v>
      </c>
      <c r="BE253" s="57">
        <f t="shared" si="775"/>
        <v>4449.5000000000018</v>
      </c>
      <c r="BF253" s="56">
        <f t="shared" si="776"/>
        <v>75</v>
      </c>
      <c r="BG253" s="57">
        <f t="shared" si="777"/>
        <v>4487.0000000000018</v>
      </c>
      <c r="BH253" s="56"/>
      <c r="BI253" s="66"/>
      <c r="BJ253" s="56"/>
      <c r="BK253" s="66"/>
      <c r="BL253" s="1"/>
    </row>
    <row r="254" spans="1:64" ht="25" customHeight="1">
      <c r="A254" s="20" t="str">
        <f>_xlfn.XLOOKUP(G254,'[1]Hyundai Comms PL 0725'!$A:$A,'[1]Hyundai Comms PL 0725'!$B:$B)</f>
        <v>HYTU16NLS5EXTA4 5</v>
      </c>
      <c r="B254" s="20">
        <f t="shared" si="734"/>
        <v>15</v>
      </c>
      <c r="C254" s="20" t="str">
        <f t="shared" si="778"/>
        <v>TUCSON Plug-In Hybrid [MY25]</v>
      </c>
      <c r="D254" s="33" t="str">
        <f t="shared" si="779"/>
        <v>TUCSON Plug-In Hybrid [MY25] 15</v>
      </c>
      <c r="E254" s="33" t="str">
        <f t="shared" si="780"/>
        <v>TUCSON Plug-In Hybrid [MY25] 15 - N Line S 1.6T 253PS Plug-in Hybrid 4WD with Lux Pack (Digital Key + RSPA) MY25</v>
      </c>
      <c r="F254" s="33" t="str">
        <f>_xlfn.XLOOKUP(G254,'Wholesale Price List'!B:B,'Wholesale Price List'!C:C)</f>
        <v>HYTU16NLS5EXTA4 5</v>
      </c>
      <c r="G254" s="33" t="s">
        <v>2968</v>
      </c>
      <c r="H254" s="34" t="str">
        <f>VLOOKUP($G254,'Wholesale Price List'!$B:$Z,4,FALSE)</f>
        <v>N Line S 1.6T 253PS Plug-in Hybrid 4WD with Lux Pack (Digital Key + RSPA) MY25</v>
      </c>
      <c r="I254" s="56">
        <f>VLOOKUP($G254,'Wholesale Price List'!$B:$V,9,FALSE)</f>
        <v>38100</v>
      </c>
      <c r="J254" s="35">
        <v>0.16</v>
      </c>
      <c r="K254" s="137">
        <v>110</v>
      </c>
      <c r="L254" s="56">
        <f t="shared" si="560"/>
        <v>5986</v>
      </c>
      <c r="M254" s="56">
        <f t="shared" ref="M254:M256" si="781">I254-L254</f>
        <v>32114</v>
      </c>
      <c r="N254" s="56">
        <f t="shared" ref="N254:N256" si="782">M254*20%</f>
        <v>6422.8</v>
      </c>
      <c r="O254" s="65">
        <v>780</v>
      </c>
      <c r="P254" s="56">
        <f>VLOOKUP($G254,'Wholesale Price List'!$B:$W,22,FALSE)</f>
        <v>110</v>
      </c>
      <c r="Q254" s="36">
        <f t="shared" si="740"/>
        <v>39426.800000000003</v>
      </c>
      <c r="R254" s="37">
        <f t="shared" si="561"/>
        <v>7183.2</v>
      </c>
      <c r="S254" s="18"/>
      <c r="T254" s="65">
        <f t="shared" si="764"/>
        <v>312.5</v>
      </c>
      <c r="U254" s="56">
        <f t="shared" si="741"/>
        <v>50</v>
      </c>
      <c r="V254" s="56">
        <f t="shared" ref="V254:V256" si="783">T254-U254</f>
        <v>262.5</v>
      </c>
      <c r="W254" s="56">
        <f t="shared" ref="W254:W256" si="784">V254*1.2</f>
        <v>315</v>
      </c>
      <c r="X254" s="36">
        <f t="shared" ref="X254:X256" si="785">Q254+((T254-U254)*1.2)</f>
        <v>39741.800000000003</v>
      </c>
      <c r="Y254" s="37">
        <f t="shared" si="745"/>
        <v>7375.2</v>
      </c>
      <c r="Z254" s="18"/>
      <c r="AA254" s="65">
        <v>625</v>
      </c>
      <c r="AB254" s="56">
        <f t="shared" si="746"/>
        <v>100</v>
      </c>
      <c r="AC254" s="56">
        <f t="shared" ref="AC254:AC256" si="786">AA254-AB254</f>
        <v>525</v>
      </c>
      <c r="AD254" s="56">
        <f t="shared" ref="AD254:AD256" si="787">AC254*1.2</f>
        <v>630</v>
      </c>
      <c r="AE254" s="36">
        <f t="shared" ref="AE254:AE256" si="788">Q254+AD254</f>
        <v>40056.800000000003</v>
      </c>
      <c r="AF254" s="37">
        <f t="shared" si="750"/>
        <v>7435.2</v>
      </c>
      <c r="AG254" s="18"/>
      <c r="AH254" s="56"/>
      <c r="AI254" s="56"/>
      <c r="AJ254" s="56"/>
      <c r="AK254" s="56"/>
      <c r="AL254" s="36"/>
      <c r="AM254" s="55"/>
      <c r="AN254" s="18"/>
      <c r="AO254" s="56"/>
      <c r="AP254" s="56"/>
      <c r="AQ254" s="56"/>
      <c r="AR254" s="56"/>
      <c r="AS254" s="36"/>
      <c r="AT254" s="55"/>
      <c r="AU254" s="18"/>
      <c r="AV254" s="35">
        <v>0.08</v>
      </c>
      <c r="AW254" s="56">
        <f t="shared" si="751"/>
        <v>3048</v>
      </c>
      <c r="AX254" s="35">
        <f t="shared" si="752"/>
        <v>0.16</v>
      </c>
      <c r="AY254" s="56">
        <f t="shared" si="753"/>
        <v>6096</v>
      </c>
      <c r="AZ254" s="35">
        <v>0.12</v>
      </c>
      <c r="BA254" s="56">
        <f t="shared" si="754"/>
        <v>4572</v>
      </c>
      <c r="BB254" s="38">
        <f t="shared" si="755"/>
        <v>0.12</v>
      </c>
      <c r="BC254" s="57">
        <f t="shared" ref="BC254:BC256" si="789">(AY254+AW254)-BA254</f>
        <v>4572</v>
      </c>
      <c r="BD254" s="56">
        <f t="shared" ref="BD254:BD256" si="790">((AX254+AV254)-AZ254)*T254</f>
        <v>37.5</v>
      </c>
      <c r="BE254" s="57">
        <f t="shared" ref="BE254:BE256" si="791">BC254+BD254</f>
        <v>4609.5</v>
      </c>
      <c r="BF254" s="56">
        <f t="shared" ref="BF254:BF256" si="792">((AX254+AV254)-AZ254)*AA254</f>
        <v>75</v>
      </c>
      <c r="BG254" s="57">
        <f t="shared" ref="BG254:BG256" si="793">BC254+BF254</f>
        <v>4647</v>
      </c>
      <c r="BH254" s="56"/>
      <c r="BI254" s="66"/>
      <c r="BJ254" s="56"/>
      <c r="BK254" s="66"/>
      <c r="BL254" s="1"/>
    </row>
    <row r="255" spans="1:64" ht="25" customHeight="1">
      <c r="A255" s="20" t="str">
        <f>_xlfn.XLOOKUP(G255,'[1]Hyundai Comms PL 0725'!$A:$A,'[1]Hyundai Comms PL 0725'!$B:$B)</f>
        <v>HYTU16ULT5EXTA  5</v>
      </c>
      <c r="B255" s="20">
        <f t="shared" si="734"/>
        <v>16</v>
      </c>
      <c r="C255" s="20" t="str">
        <f t="shared" si="778"/>
        <v>TUCSON Plug-In Hybrid [MY25]</v>
      </c>
      <c r="D255" s="33" t="str">
        <f t="shared" si="779"/>
        <v>TUCSON Plug-In Hybrid [MY25] 16</v>
      </c>
      <c r="E255" s="33" t="str">
        <f t="shared" si="780"/>
        <v>TUCSON Plug-In Hybrid [MY25] 16 - Ultimate 1.6T 253PS Plug-in Hybrid 2WD with Lux Pack (Digital Key + RSPA) MY25</v>
      </c>
      <c r="F255" s="33" t="str">
        <f>_xlfn.XLOOKUP(G255,'Wholesale Price List'!B:B,'Wholesale Price List'!C:C)</f>
        <v>HYTU16ULT5EXTA  5</v>
      </c>
      <c r="G255" s="33" t="s">
        <v>2969</v>
      </c>
      <c r="H255" s="34" t="str">
        <f>VLOOKUP($G255,'Wholesale Price List'!$B:$Z,4,FALSE)</f>
        <v>Ultimate 1.6T 253PS Plug-in Hybrid 2WD with Lux Pack (Digital Key + RSPA) MY25</v>
      </c>
      <c r="I255" s="56">
        <f>VLOOKUP($G255,'Wholesale Price List'!$B:$V,9,FALSE)</f>
        <v>36766.666666666672</v>
      </c>
      <c r="J255" s="35">
        <v>0.16</v>
      </c>
      <c r="K255" s="137">
        <v>110</v>
      </c>
      <c r="L255" s="56">
        <f t="shared" si="560"/>
        <v>5772.6666666666679</v>
      </c>
      <c r="M255" s="56">
        <f t="shared" si="781"/>
        <v>30994.000000000004</v>
      </c>
      <c r="N255" s="56">
        <f t="shared" si="782"/>
        <v>6198.8000000000011</v>
      </c>
      <c r="O255" s="65">
        <v>780</v>
      </c>
      <c r="P255" s="56">
        <f>VLOOKUP($G255,'Wholesale Price List'!$B:$W,22,FALSE)</f>
        <v>110</v>
      </c>
      <c r="Q255" s="36">
        <f t="shared" si="740"/>
        <v>38082.800000000003</v>
      </c>
      <c r="R255" s="37">
        <f t="shared" si="561"/>
        <v>6927.2000000000016</v>
      </c>
      <c r="S255" s="18"/>
      <c r="T255" s="65">
        <f t="shared" si="764"/>
        <v>312.5</v>
      </c>
      <c r="U255" s="56">
        <f t="shared" si="741"/>
        <v>50</v>
      </c>
      <c r="V255" s="56">
        <f t="shared" si="783"/>
        <v>262.5</v>
      </c>
      <c r="W255" s="56">
        <f t="shared" si="784"/>
        <v>315</v>
      </c>
      <c r="X255" s="36">
        <f t="shared" si="785"/>
        <v>38397.800000000003</v>
      </c>
      <c r="Y255" s="37">
        <f t="shared" si="745"/>
        <v>7119.2000000000016</v>
      </c>
      <c r="Z255" s="18"/>
      <c r="AA255" s="65">
        <v>625</v>
      </c>
      <c r="AB255" s="56">
        <f t="shared" si="746"/>
        <v>100</v>
      </c>
      <c r="AC255" s="56">
        <f t="shared" si="786"/>
        <v>525</v>
      </c>
      <c r="AD255" s="56">
        <f t="shared" si="787"/>
        <v>630</v>
      </c>
      <c r="AE255" s="36">
        <f t="shared" si="788"/>
        <v>38712.800000000003</v>
      </c>
      <c r="AF255" s="37">
        <f t="shared" si="750"/>
        <v>7179.2000000000016</v>
      </c>
      <c r="AG255" s="18"/>
      <c r="AH255" s="56"/>
      <c r="AI255" s="56"/>
      <c r="AJ255" s="56"/>
      <c r="AK255" s="56"/>
      <c r="AL255" s="36"/>
      <c r="AM255" s="55"/>
      <c r="AN255" s="18"/>
      <c r="AO255" s="56"/>
      <c r="AP255" s="56"/>
      <c r="AQ255" s="56"/>
      <c r="AR255" s="56"/>
      <c r="AS255" s="36"/>
      <c r="AT255" s="55"/>
      <c r="AU255" s="18"/>
      <c r="AV255" s="35">
        <v>0.08</v>
      </c>
      <c r="AW255" s="56">
        <f t="shared" si="751"/>
        <v>2941.3333333333339</v>
      </c>
      <c r="AX255" s="35">
        <f t="shared" si="752"/>
        <v>0.16</v>
      </c>
      <c r="AY255" s="56">
        <f t="shared" si="753"/>
        <v>5882.6666666666679</v>
      </c>
      <c r="AZ255" s="35">
        <v>0.12</v>
      </c>
      <c r="BA255" s="56">
        <f t="shared" si="754"/>
        <v>4412</v>
      </c>
      <c r="BB255" s="38">
        <f t="shared" si="755"/>
        <v>0.12000000000000004</v>
      </c>
      <c r="BC255" s="57">
        <f t="shared" si="789"/>
        <v>4412.0000000000018</v>
      </c>
      <c r="BD255" s="56">
        <f t="shared" si="790"/>
        <v>37.5</v>
      </c>
      <c r="BE255" s="57">
        <f t="shared" si="791"/>
        <v>4449.5000000000018</v>
      </c>
      <c r="BF255" s="56">
        <f t="shared" si="792"/>
        <v>75</v>
      </c>
      <c r="BG255" s="57">
        <f t="shared" si="793"/>
        <v>4487.0000000000018</v>
      </c>
      <c r="BH255" s="56"/>
      <c r="BI255" s="66"/>
      <c r="BJ255" s="56"/>
      <c r="BK255" s="66"/>
      <c r="BL255" s="1"/>
    </row>
    <row r="256" spans="1:64" ht="25" customHeight="1">
      <c r="A256" s="20" t="str">
        <f>_xlfn.XLOOKUP(G256,'[1]Hyundai Comms PL 0725'!$A:$A,'[1]Hyundai Comms PL 0725'!$B:$B)</f>
        <v>HYTU16ULT5EXTA4 5</v>
      </c>
      <c r="B256" s="20">
        <f t="shared" si="734"/>
        <v>17</v>
      </c>
      <c r="C256" s="20" t="str">
        <f t="shared" si="778"/>
        <v>TUCSON Plug-In Hybrid [MY25]</v>
      </c>
      <c r="D256" s="33" t="str">
        <f t="shared" si="779"/>
        <v>TUCSON Plug-In Hybrid [MY25] 17</v>
      </c>
      <c r="E256" s="33" t="str">
        <f t="shared" si="780"/>
        <v>TUCSON Plug-In Hybrid [MY25] 17 - Ultimate 1.6T 253PS Plug-in Hybrid 4WD with Lux Pack (Digital Key + RSPA) MY25</v>
      </c>
      <c r="F256" s="33" t="str">
        <f>_xlfn.XLOOKUP(G256,'Wholesale Price List'!B:B,'Wholesale Price List'!C:C)</f>
        <v>HYTU16ULT5EXTA4 5</v>
      </c>
      <c r="G256" s="33" t="s">
        <v>2970</v>
      </c>
      <c r="H256" s="34" t="str">
        <f>VLOOKUP($G256,'Wholesale Price List'!$B:$Z,4,FALSE)</f>
        <v>Ultimate 1.6T 253PS Plug-in Hybrid 4WD with Lux Pack (Digital Key + RSPA) MY25</v>
      </c>
      <c r="I256" s="56">
        <f>VLOOKUP($G256,'Wholesale Price List'!$B:$V,9,FALSE)</f>
        <v>38100</v>
      </c>
      <c r="J256" s="35">
        <v>0.16</v>
      </c>
      <c r="K256" s="137">
        <v>110</v>
      </c>
      <c r="L256" s="56">
        <f t="shared" si="560"/>
        <v>5986</v>
      </c>
      <c r="M256" s="56">
        <f t="shared" si="781"/>
        <v>32114</v>
      </c>
      <c r="N256" s="56">
        <f t="shared" si="782"/>
        <v>6422.8</v>
      </c>
      <c r="O256" s="65">
        <v>780</v>
      </c>
      <c r="P256" s="56">
        <f>VLOOKUP($G256,'Wholesale Price List'!$B:$W,22,FALSE)</f>
        <v>110</v>
      </c>
      <c r="Q256" s="36">
        <f t="shared" si="740"/>
        <v>39426.800000000003</v>
      </c>
      <c r="R256" s="37">
        <f t="shared" si="561"/>
        <v>7183.2</v>
      </c>
      <c r="S256" s="18"/>
      <c r="T256" s="65">
        <f t="shared" si="764"/>
        <v>312.5</v>
      </c>
      <c r="U256" s="56">
        <f t="shared" si="741"/>
        <v>50</v>
      </c>
      <c r="V256" s="56">
        <f t="shared" si="783"/>
        <v>262.5</v>
      </c>
      <c r="W256" s="56">
        <f t="shared" si="784"/>
        <v>315</v>
      </c>
      <c r="X256" s="36">
        <f t="shared" si="785"/>
        <v>39741.800000000003</v>
      </c>
      <c r="Y256" s="37">
        <f t="shared" si="745"/>
        <v>7375.2</v>
      </c>
      <c r="Z256" s="18"/>
      <c r="AA256" s="65">
        <v>625</v>
      </c>
      <c r="AB256" s="56">
        <f t="shared" si="746"/>
        <v>100</v>
      </c>
      <c r="AC256" s="56">
        <f t="shared" si="786"/>
        <v>525</v>
      </c>
      <c r="AD256" s="56">
        <f t="shared" si="787"/>
        <v>630</v>
      </c>
      <c r="AE256" s="36">
        <f t="shared" si="788"/>
        <v>40056.800000000003</v>
      </c>
      <c r="AF256" s="37">
        <f t="shared" si="750"/>
        <v>7435.2</v>
      </c>
      <c r="AG256" s="18"/>
      <c r="AH256" s="56"/>
      <c r="AI256" s="56"/>
      <c r="AJ256" s="56"/>
      <c r="AK256" s="56"/>
      <c r="AL256" s="36"/>
      <c r="AM256" s="55"/>
      <c r="AN256" s="18"/>
      <c r="AO256" s="56"/>
      <c r="AP256" s="56"/>
      <c r="AQ256" s="56"/>
      <c r="AR256" s="56"/>
      <c r="AS256" s="36"/>
      <c r="AT256" s="55"/>
      <c r="AU256" s="18"/>
      <c r="AV256" s="35">
        <v>0.08</v>
      </c>
      <c r="AW256" s="56">
        <f t="shared" si="751"/>
        <v>3048</v>
      </c>
      <c r="AX256" s="35">
        <f t="shared" si="752"/>
        <v>0.16</v>
      </c>
      <c r="AY256" s="56">
        <f t="shared" si="753"/>
        <v>6096</v>
      </c>
      <c r="AZ256" s="35">
        <v>0.12</v>
      </c>
      <c r="BA256" s="56">
        <f t="shared" si="754"/>
        <v>4572</v>
      </c>
      <c r="BB256" s="38">
        <f t="shared" si="755"/>
        <v>0.12</v>
      </c>
      <c r="BC256" s="57">
        <f t="shared" si="789"/>
        <v>4572</v>
      </c>
      <c r="BD256" s="56">
        <f t="shared" si="790"/>
        <v>37.5</v>
      </c>
      <c r="BE256" s="57">
        <f t="shared" si="791"/>
        <v>4609.5</v>
      </c>
      <c r="BF256" s="56">
        <f t="shared" si="792"/>
        <v>75</v>
      </c>
      <c r="BG256" s="57">
        <f t="shared" si="793"/>
        <v>4647</v>
      </c>
      <c r="BH256" s="56"/>
      <c r="BI256" s="66"/>
      <c r="BJ256" s="168"/>
      <c r="BK256" s="66"/>
      <c r="BL256" s="1"/>
    </row>
    <row r="257" spans="1:64" ht="25" customHeight="1" thickBot="1">
      <c r="A257" s="20"/>
      <c r="B257" s="20"/>
      <c r="C257" s="20"/>
      <c r="D257" s="172" t="s">
        <v>3243</v>
      </c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  <c r="AA257" s="173"/>
      <c r="AB257" s="173"/>
      <c r="AC257" s="173"/>
      <c r="AD257" s="173"/>
      <c r="AE257" s="173"/>
      <c r="AF257" s="173"/>
      <c r="AG257" s="173"/>
      <c r="AH257" s="173"/>
      <c r="AI257" s="173"/>
      <c r="AJ257" s="173"/>
      <c r="AK257" s="173"/>
      <c r="AL257" s="173"/>
      <c r="AM257" s="173"/>
      <c r="AN257" s="173"/>
      <c r="AO257" s="173"/>
      <c r="AP257" s="173"/>
      <c r="AQ257" s="173"/>
      <c r="AR257" s="173"/>
      <c r="AS257" s="173"/>
      <c r="AT257" s="173"/>
      <c r="AU257" s="173"/>
      <c r="AV257" s="173"/>
      <c r="AW257" s="173"/>
      <c r="AX257" s="173"/>
      <c r="AY257" s="173"/>
      <c r="AZ257" s="173"/>
      <c r="BA257" s="173"/>
      <c r="BB257" s="173"/>
      <c r="BC257" s="173"/>
      <c r="BD257" s="173"/>
      <c r="BE257" s="173"/>
      <c r="BF257" s="173"/>
      <c r="BG257" s="173"/>
      <c r="BH257" s="173"/>
      <c r="BI257" s="173"/>
      <c r="BJ257" s="170"/>
      <c r="BK257" s="171"/>
      <c r="BL257" s="1"/>
    </row>
    <row r="258" spans="1:64" ht="25" customHeight="1" thickBot="1">
      <c r="A258" s="20"/>
      <c r="B258" s="20">
        <f t="shared" ref="B258" si="794">IF(BJ257="Title",1,IF(BJ258="Title","",B257+1))</f>
        <v>1</v>
      </c>
      <c r="C258" s="20" t="str">
        <f t="shared" ref="C258" si="795">IF(B258=1,D257,IF(B258="","",C257))</f>
        <v>SANTA FE HEV [MY26]</v>
      </c>
      <c r="D258" s="33" t="str">
        <f t="shared" ref="D258" si="796">C258&amp;" "&amp;B258</f>
        <v>SANTA FE HEV [MY26] 1</v>
      </c>
      <c r="E258" s="33" t="str">
        <f t="shared" ref="E258" si="797">D258&amp;" - "&amp;H258</f>
        <v>SANTA FE HEV [MY26] 1 - Premium 1.6T 215PS Hybrid 2WD MY25</v>
      </c>
      <c r="F258" s="33" t="str">
        <f>_xlfn.XLOOKUP(G258,'Wholesale Price List'!B:B,'Wholesale Price List'!C:C)</f>
        <v>HYSA16PRM5EHTA  6</v>
      </c>
      <c r="G258" s="33" t="s">
        <v>2174</v>
      </c>
      <c r="H258" s="34" t="str">
        <f>VLOOKUP($G258,'Wholesale Price List'!$B:$Z,4,FALSE)</f>
        <v>Premium 1.6T 215PS Hybrid 2WD MY25</v>
      </c>
      <c r="I258" s="56">
        <f>VLOOKUP($G258,'Wholesale Price List'!$B:$V,9,FALSE)</f>
        <v>38708.333333333336</v>
      </c>
      <c r="J258" s="35">
        <v>0.08</v>
      </c>
      <c r="K258" s="137">
        <v>110</v>
      </c>
      <c r="L258" s="56">
        <f t="shared" ref="L258" si="798">(I258*J258)-K258</f>
        <v>2986.666666666667</v>
      </c>
      <c r="M258" s="56">
        <f t="shared" ref="M258" si="799">I258-L258</f>
        <v>35721.666666666672</v>
      </c>
      <c r="N258" s="56">
        <f t="shared" ref="N258" si="800">M258*20%</f>
        <v>7144.3333333333348</v>
      </c>
      <c r="O258" s="65">
        <v>780</v>
      </c>
      <c r="P258" s="56">
        <f>VLOOKUP($G258,'Wholesale Price List'!$B:$W,22,FALSE)</f>
        <v>1360</v>
      </c>
      <c r="Q258" s="36">
        <f t="shared" ref="Q258" si="801">SUM(M258:P258)</f>
        <v>45006.000000000007</v>
      </c>
      <c r="R258" s="37">
        <f t="shared" ref="R258" si="802">((J258*I258)*1.2)-(K258*1.2)</f>
        <v>3584</v>
      </c>
      <c r="S258" s="18"/>
      <c r="T258" s="65">
        <v>583.33000000000004</v>
      </c>
      <c r="U258" s="56">
        <f t="shared" ref="U258" si="803">T258*J258</f>
        <v>46.666400000000003</v>
      </c>
      <c r="V258" s="56">
        <f t="shared" ref="V258" si="804">T258-U258</f>
        <v>536.66360000000009</v>
      </c>
      <c r="W258" s="56">
        <f t="shared" ref="W258" si="805">V258*1.2</f>
        <v>643.99632000000008</v>
      </c>
      <c r="X258" s="36">
        <f t="shared" ref="X258" si="806">Q258+((T258-U258)*1.2)</f>
        <v>45649.996320000006</v>
      </c>
      <c r="Y258" s="37">
        <f t="shared" ref="Y258" si="807">((J258*I258)+(J258*T258))*1.2</f>
        <v>3771.9996800000004</v>
      </c>
      <c r="Z258" s="18"/>
      <c r="AA258" s="65">
        <v>625</v>
      </c>
      <c r="AB258" s="56">
        <f t="shared" ref="AB258" si="808">AA258*J258</f>
        <v>50</v>
      </c>
      <c r="AC258" s="56">
        <f t="shared" ref="AC258" si="809">AA258-AB258</f>
        <v>575</v>
      </c>
      <c r="AD258" s="56">
        <f t="shared" ref="AD258" si="810">AC258*1.2</f>
        <v>690</v>
      </c>
      <c r="AE258" s="36">
        <f t="shared" ref="AE258" si="811">Q258+AD258</f>
        <v>45696.000000000007</v>
      </c>
      <c r="AF258" s="37">
        <f t="shared" ref="AF258" si="812">((J258*I258)+(J258*AA258))*1.2</f>
        <v>3776</v>
      </c>
      <c r="AG258" s="18"/>
      <c r="AH258" s="56">
        <f>1250/1.2</f>
        <v>1041.6666666666667</v>
      </c>
      <c r="AI258" s="56">
        <f t="shared" ref="AI258" si="813">AH258*J258</f>
        <v>83.333333333333343</v>
      </c>
      <c r="AJ258" s="56">
        <f t="shared" ref="AJ258" si="814">AH258-AI258</f>
        <v>958.33333333333337</v>
      </c>
      <c r="AK258" s="56">
        <f t="shared" ref="AK258" si="815">AJ258*1.2</f>
        <v>1150</v>
      </c>
      <c r="AL258" s="36">
        <f t="shared" ref="AL258" si="816">Q258+AK258</f>
        <v>46156.000000000007</v>
      </c>
      <c r="AM258" s="37">
        <f t="shared" ref="AM258" si="817">((J258*I258)+(J258*AH258))*1.2</f>
        <v>3816.0000000000005</v>
      </c>
      <c r="AN258" s="18"/>
      <c r="AO258" s="56"/>
      <c r="AP258" s="56"/>
      <c r="AQ258" s="56"/>
      <c r="AR258" s="56"/>
      <c r="AS258" s="36"/>
      <c r="AT258" s="55"/>
      <c r="AU258" s="18"/>
      <c r="AV258" s="35">
        <v>0.08</v>
      </c>
      <c r="AW258" s="56">
        <f t="shared" ref="AW258" si="818">AV258*I258</f>
        <v>3096.666666666667</v>
      </c>
      <c r="AX258" s="35">
        <f t="shared" ref="AX258" si="819">J258</f>
        <v>0.08</v>
      </c>
      <c r="AY258" s="56">
        <f t="shared" ref="AY258" si="820">I258*J258</f>
        <v>3096.666666666667</v>
      </c>
      <c r="AZ258" s="35">
        <v>0.12</v>
      </c>
      <c r="BA258" s="56">
        <f t="shared" ref="BA258" si="821">AZ258*I258</f>
        <v>4645</v>
      </c>
      <c r="BB258" s="38">
        <f t="shared" ref="BB258" si="822">BC258/I258</f>
        <v>4.0000000000000015E-2</v>
      </c>
      <c r="BC258" s="57">
        <f t="shared" ref="BC258" si="823">(AY258+AW258)-BA258</f>
        <v>1548.3333333333339</v>
      </c>
      <c r="BD258" s="56">
        <f t="shared" ref="BD258" si="824">((AX258+AV258)-AZ258)*T258</f>
        <v>23.333200000000005</v>
      </c>
      <c r="BE258" s="57">
        <f t="shared" ref="BE258" si="825">BC258+BD258</f>
        <v>1571.666533333334</v>
      </c>
      <c r="BF258" s="56">
        <f t="shared" ref="BF258" si="826">((AX258+AV258)-AZ258)*AA258</f>
        <v>25.000000000000004</v>
      </c>
      <c r="BG258" s="57">
        <f t="shared" ref="BG258" si="827">BC258+BF258</f>
        <v>1573.3333333333339</v>
      </c>
      <c r="BH258" s="56">
        <f t="shared" ref="BH258" si="828">((AX258+AV258)-AZ258)*AH258</f>
        <v>41.666666666666679</v>
      </c>
      <c r="BI258" s="26">
        <f t="shared" ref="BI258" si="829">BC258+BH258</f>
        <v>1590.0000000000007</v>
      </c>
      <c r="BJ258" s="169"/>
      <c r="BK258" s="66"/>
      <c r="BL258" s="1"/>
    </row>
    <row r="259" spans="1:64" ht="25" customHeight="1" thickBot="1">
      <c r="A259" s="20"/>
      <c r="B259" s="20">
        <f t="shared" ref="B259:B277" si="830">IF(BJ258="Title",1,IF(BJ259="Title","",B258+1))</f>
        <v>2</v>
      </c>
      <c r="C259" s="20" t="str">
        <f t="shared" ref="C259:C277" si="831">IF(B259=1,D258,IF(B259="","",C258))</f>
        <v>SANTA FE HEV [MY26]</v>
      </c>
      <c r="D259" s="33" t="str">
        <f t="shared" ref="D259:D277" si="832">C259&amp;" "&amp;B259</f>
        <v>SANTA FE HEV [MY26] 2</v>
      </c>
      <c r="E259" s="33" t="str">
        <f t="shared" ref="E259:E277" si="833">D259&amp;" - "&amp;H259</f>
        <v>SANTA FE HEV [MY26] 2 - Premium 1.6T 215PS Hybrid 4WD MY25</v>
      </c>
      <c r="F259" s="33" t="str">
        <f>_xlfn.XLOOKUP(G259,'Wholesale Price List'!B:B,'Wholesale Price List'!C:C)</f>
        <v>HYSA16PRM5EHTA4 6</v>
      </c>
      <c r="G259" s="33" t="s">
        <v>2177</v>
      </c>
      <c r="H259" s="34" t="str">
        <f>VLOOKUP($G259,'Wholesale Price List'!$B:$Z,4,FALSE)</f>
        <v>Premium 1.6T 215PS Hybrid 4WD MY25</v>
      </c>
      <c r="I259" s="56">
        <f>VLOOKUP($G259,'Wholesale Price List'!$B:$V,9,FALSE)</f>
        <v>40420.833333333336</v>
      </c>
      <c r="J259" s="35">
        <v>0.08</v>
      </c>
      <c r="K259" s="137">
        <v>110</v>
      </c>
      <c r="L259" s="56">
        <f t="shared" ref="L259:L277" si="834">(I259*J259)-K259</f>
        <v>3123.666666666667</v>
      </c>
      <c r="M259" s="56">
        <f t="shared" ref="M259:M277" si="835">I259-L259</f>
        <v>37297.166666666672</v>
      </c>
      <c r="N259" s="56">
        <f t="shared" ref="N259:N277" si="836">M259*20%</f>
        <v>7459.4333333333343</v>
      </c>
      <c r="O259" s="65">
        <v>780</v>
      </c>
      <c r="P259" s="56">
        <f>VLOOKUP($G259,'Wholesale Price List'!$B:$W,22,FALSE)</f>
        <v>1360</v>
      </c>
      <c r="Q259" s="36">
        <f t="shared" ref="Q259:Q277" si="837">SUM(M259:P259)</f>
        <v>46896.600000000006</v>
      </c>
      <c r="R259" s="37">
        <f t="shared" ref="R259:R277" si="838">((J259*I259)*1.2)-(K259*1.2)</f>
        <v>3748.4</v>
      </c>
      <c r="S259" s="18"/>
      <c r="T259" s="65">
        <v>583.33000000000004</v>
      </c>
      <c r="U259" s="56">
        <f t="shared" ref="U259:U277" si="839">T259*J259</f>
        <v>46.666400000000003</v>
      </c>
      <c r="V259" s="56">
        <f t="shared" ref="V259:V277" si="840">T259-U259</f>
        <v>536.66360000000009</v>
      </c>
      <c r="W259" s="56">
        <f t="shared" ref="W259:W277" si="841">V259*1.2</f>
        <v>643.99632000000008</v>
      </c>
      <c r="X259" s="36">
        <f t="shared" ref="X259:X277" si="842">Q259+((T259-U259)*1.2)</f>
        <v>47540.596320000004</v>
      </c>
      <c r="Y259" s="37">
        <f t="shared" ref="Y259:Y277" si="843">((J259*I259)+(J259*T259))*1.2</f>
        <v>3936.3996800000004</v>
      </c>
      <c r="Z259" s="18"/>
      <c r="AA259" s="65">
        <v>625</v>
      </c>
      <c r="AB259" s="56">
        <f t="shared" ref="AB259:AB277" si="844">AA259*J259</f>
        <v>50</v>
      </c>
      <c r="AC259" s="56">
        <f t="shared" ref="AC259:AC277" si="845">AA259-AB259</f>
        <v>575</v>
      </c>
      <c r="AD259" s="56">
        <f t="shared" ref="AD259:AD277" si="846">AC259*1.2</f>
        <v>690</v>
      </c>
      <c r="AE259" s="36">
        <f t="shared" ref="AE259:AE277" si="847">Q259+AD259</f>
        <v>47586.600000000006</v>
      </c>
      <c r="AF259" s="37">
        <f t="shared" ref="AF259:AF277" si="848">((J259*I259)+(J259*AA259))*1.2</f>
        <v>3940.4</v>
      </c>
      <c r="AG259" s="18"/>
      <c r="AH259" s="56">
        <f t="shared" ref="AH259:AH309" si="849">1250/1.2</f>
        <v>1041.6666666666667</v>
      </c>
      <c r="AI259" s="56">
        <f t="shared" ref="AI259:AI277" si="850">AH259*J259</f>
        <v>83.333333333333343</v>
      </c>
      <c r="AJ259" s="56">
        <f t="shared" ref="AJ259:AJ277" si="851">AH259-AI259</f>
        <v>958.33333333333337</v>
      </c>
      <c r="AK259" s="56">
        <f t="shared" ref="AK259:AK277" si="852">AJ259*1.2</f>
        <v>1150</v>
      </c>
      <c r="AL259" s="36">
        <f t="shared" ref="AL259:AL277" si="853">Q259+AK259</f>
        <v>48046.600000000006</v>
      </c>
      <c r="AM259" s="37">
        <f t="shared" ref="AM259:AM277" si="854">((J259*I259)+(J259*AH259))*1.2</f>
        <v>3980.4000000000005</v>
      </c>
      <c r="AN259" s="18"/>
      <c r="AO259" s="56"/>
      <c r="AP259" s="56"/>
      <c r="AQ259" s="56"/>
      <c r="AR259" s="56"/>
      <c r="AS259" s="36"/>
      <c r="AT259" s="55"/>
      <c r="AU259" s="18"/>
      <c r="AV259" s="35">
        <v>0.08</v>
      </c>
      <c r="AW259" s="56">
        <f t="shared" ref="AW259:AW277" si="855">AV259*I259</f>
        <v>3233.666666666667</v>
      </c>
      <c r="AX259" s="35">
        <f t="shared" ref="AX259:AX277" si="856">J259</f>
        <v>0.08</v>
      </c>
      <c r="AY259" s="56">
        <f t="shared" ref="AY259:AY277" si="857">I259*J259</f>
        <v>3233.666666666667</v>
      </c>
      <c r="AZ259" s="35">
        <v>0.12</v>
      </c>
      <c r="BA259" s="56">
        <f t="shared" ref="BA259:BA277" si="858">AZ259*I259</f>
        <v>4850.5</v>
      </c>
      <c r="BB259" s="38">
        <f t="shared" ref="BB259:BB277" si="859">BC259/I259</f>
        <v>4.0000000000000015E-2</v>
      </c>
      <c r="BC259" s="57">
        <f t="shared" ref="BC259:BC277" si="860">(AY259+AW259)-BA259</f>
        <v>1616.8333333333339</v>
      </c>
      <c r="BD259" s="56">
        <f t="shared" ref="BD259:BD277" si="861">((AX259+AV259)-AZ259)*T259</f>
        <v>23.333200000000005</v>
      </c>
      <c r="BE259" s="57">
        <f t="shared" ref="BE259:BE277" si="862">BC259+BD259</f>
        <v>1640.166533333334</v>
      </c>
      <c r="BF259" s="56">
        <f t="shared" ref="BF259:BF277" si="863">((AX259+AV259)-AZ259)*AA259</f>
        <v>25.000000000000004</v>
      </c>
      <c r="BG259" s="57">
        <f t="shared" ref="BG259:BG277" si="864">BC259+BF259</f>
        <v>1641.8333333333339</v>
      </c>
      <c r="BH259" s="56">
        <f t="shared" ref="BH259:BH277" si="865">((AX259+AV259)-AZ259)*AH259</f>
        <v>41.666666666666679</v>
      </c>
      <c r="BI259" s="26">
        <f t="shared" ref="BI259:BI277" si="866">BC259+BH259</f>
        <v>1658.5000000000007</v>
      </c>
      <c r="BJ259" s="56"/>
      <c r="BK259" s="66"/>
      <c r="BL259" s="1"/>
    </row>
    <row r="260" spans="1:64" ht="25" customHeight="1" thickBot="1">
      <c r="A260" s="20"/>
      <c r="B260" s="20">
        <f t="shared" si="830"/>
        <v>3</v>
      </c>
      <c r="C260" s="20" t="str">
        <f t="shared" si="831"/>
        <v>SANTA FE HEV [MY26]</v>
      </c>
      <c r="D260" s="33" t="str">
        <f t="shared" si="832"/>
        <v>SANTA FE HEV [MY26] 3</v>
      </c>
      <c r="E260" s="33" t="str">
        <f t="shared" si="833"/>
        <v>SANTA FE HEV [MY26] 3 - Ultimate 1.6T 215PS Hybrid 2WD MY25</v>
      </c>
      <c r="F260" s="33" t="str">
        <f>_xlfn.XLOOKUP(G260,'Wholesale Price List'!B:B,'Wholesale Price List'!C:C)</f>
        <v>HYSA16ULT5EHTA  6</v>
      </c>
      <c r="G260" s="33" t="s">
        <v>2180</v>
      </c>
      <c r="H260" s="34" t="str">
        <f>VLOOKUP($G260,'Wholesale Price List'!$B:$Z,4,FALSE)</f>
        <v>Ultimate 1.6T 215PS Hybrid 2WD MY25</v>
      </c>
      <c r="I260" s="56">
        <f>VLOOKUP($G260,'Wholesale Price List'!$B:$V,9,FALSE)</f>
        <v>41625</v>
      </c>
      <c r="J260" s="35">
        <v>0.08</v>
      </c>
      <c r="K260" s="137">
        <v>110</v>
      </c>
      <c r="L260" s="56">
        <f t="shared" si="834"/>
        <v>3220</v>
      </c>
      <c r="M260" s="56">
        <f t="shared" si="835"/>
        <v>38405</v>
      </c>
      <c r="N260" s="56">
        <f t="shared" si="836"/>
        <v>7681</v>
      </c>
      <c r="O260" s="65">
        <v>780</v>
      </c>
      <c r="P260" s="56">
        <f>VLOOKUP($G260,'Wholesale Price List'!$B:$W,22,FALSE)</f>
        <v>1360</v>
      </c>
      <c r="Q260" s="36">
        <f t="shared" si="837"/>
        <v>48226</v>
      </c>
      <c r="R260" s="37">
        <f t="shared" si="838"/>
        <v>3864</v>
      </c>
      <c r="S260" s="18"/>
      <c r="T260" s="65">
        <v>583.33000000000004</v>
      </c>
      <c r="U260" s="56">
        <f t="shared" si="839"/>
        <v>46.666400000000003</v>
      </c>
      <c r="V260" s="56">
        <f t="shared" si="840"/>
        <v>536.66360000000009</v>
      </c>
      <c r="W260" s="56">
        <f t="shared" si="841"/>
        <v>643.99632000000008</v>
      </c>
      <c r="X260" s="36">
        <f t="shared" si="842"/>
        <v>48869.996319999998</v>
      </c>
      <c r="Y260" s="37">
        <f t="shared" si="843"/>
        <v>4051.9996799999999</v>
      </c>
      <c r="Z260" s="18"/>
      <c r="AA260" s="65">
        <v>625</v>
      </c>
      <c r="AB260" s="56">
        <f t="shared" si="844"/>
        <v>50</v>
      </c>
      <c r="AC260" s="56">
        <f t="shared" si="845"/>
        <v>575</v>
      </c>
      <c r="AD260" s="56">
        <f t="shared" si="846"/>
        <v>690</v>
      </c>
      <c r="AE260" s="36">
        <f t="shared" si="847"/>
        <v>48916</v>
      </c>
      <c r="AF260" s="37">
        <f t="shared" si="848"/>
        <v>4056</v>
      </c>
      <c r="AG260" s="18"/>
      <c r="AH260" s="56">
        <f t="shared" si="849"/>
        <v>1041.6666666666667</v>
      </c>
      <c r="AI260" s="56">
        <f t="shared" si="850"/>
        <v>83.333333333333343</v>
      </c>
      <c r="AJ260" s="56">
        <f t="shared" si="851"/>
        <v>958.33333333333337</v>
      </c>
      <c r="AK260" s="56">
        <f t="shared" si="852"/>
        <v>1150</v>
      </c>
      <c r="AL260" s="36">
        <f t="shared" si="853"/>
        <v>49376</v>
      </c>
      <c r="AM260" s="37">
        <f t="shared" si="854"/>
        <v>4096</v>
      </c>
      <c r="AN260" s="18"/>
      <c r="AO260" s="56"/>
      <c r="AP260" s="56"/>
      <c r="AQ260" s="56"/>
      <c r="AR260" s="56"/>
      <c r="AS260" s="36"/>
      <c r="AT260" s="55"/>
      <c r="AU260" s="18"/>
      <c r="AV260" s="35">
        <v>0.08</v>
      </c>
      <c r="AW260" s="56">
        <f t="shared" si="855"/>
        <v>3330</v>
      </c>
      <c r="AX260" s="35">
        <f t="shared" si="856"/>
        <v>0.08</v>
      </c>
      <c r="AY260" s="56">
        <f t="shared" si="857"/>
        <v>3330</v>
      </c>
      <c r="AZ260" s="35">
        <v>0.12</v>
      </c>
      <c r="BA260" s="56">
        <f t="shared" si="858"/>
        <v>4995</v>
      </c>
      <c r="BB260" s="38">
        <f t="shared" si="859"/>
        <v>0.04</v>
      </c>
      <c r="BC260" s="57">
        <f t="shared" si="860"/>
        <v>1665</v>
      </c>
      <c r="BD260" s="56">
        <f t="shared" si="861"/>
        <v>23.333200000000005</v>
      </c>
      <c r="BE260" s="57">
        <f t="shared" si="862"/>
        <v>1688.3332</v>
      </c>
      <c r="BF260" s="56">
        <f t="shared" si="863"/>
        <v>25.000000000000004</v>
      </c>
      <c r="BG260" s="57">
        <f t="shared" si="864"/>
        <v>1690</v>
      </c>
      <c r="BH260" s="56">
        <f t="shared" si="865"/>
        <v>41.666666666666679</v>
      </c>
      <c r="BI260" s="26">
        <f t="shared" si="866"/>
        <v>1706.6666666666667</v>
      </c>
      <c r="BJ260" s="56"/>
      <c r="BK260" s="66"/>
      <c r="BL260" s="1"/>
    </row>
    <row r="261" spans="1:64" ht="25" customHeight="1" thickBot="1">
      <c r="A261" s="20"/>
      <c r="B261" s="20">
        <f t="shared" si="830"/>
        <v>4</v>
      </c>
      <c r="C261" s="20" t="str">
        <f t="shared" si="831"/>
        <v>SANTA FE HEV [MY26]</v>
      </c>
      <c r="D261" s="33" t="str">
        <f t="shared" si="832"/>
        <v>SANTA FE HEV [MY26] 4</v>
      </c>
      <c r="E261" s="33" t="str">
        <f t="shared" si="833"/>
        <v>SANTA FE HEV [MY26] 4 - Ultimate 1.6T 215PS Hybrid 4WD MY25</v>
      </c>
      <c r="F261" s="33" t="str">
        <f>_xlfn.XLOOKUP(G261,'Wholesale Price List'!B:B,'Wholesale Price List'!C:C)</f>
        <v>HYSA16ULT5EHTA4 6</v>
      </c>
      <c r="G261" s="33" t="s">
        <v>2183</v>
      </c>
      <c r="H261" s="34" t="str">
        <f>VLOOKUP($G261,'Wholesale Price List'!$B:$Z,4,FALSE)</f>
        <v>Ultimate 1.6T 215PS Hybrid 4WD MY25</v>
      </c>
      <c r="I261" s="56">
        <f>VLOOKUP($G261,'Wholesale Price List'!$B:$V,9,FALSE)</f>
        <v>43337.5</v>
      </c>
      <c r="J261" s="35">
        <v>0.08</v>
      </c>
      <c r="K261" s="137">
        <v>110</v>
      </c>
      <c r="L261" s="56">
        <f t="shared" si="834"/>
        <v>3357</v>
      </c>
      <c r="M261" s="56">
        <f t="shared" si="835"/>
        <v>39980.5</v>
      </c>
      <c r="N261" s="56">
        <f t="shared" si="836"/>
        <v>7996.1</v>
      </c>
      <c r="O261" s="65">
        <v>780</v>
      </c>
      <c r="P261" s="56">
        <f>VLOOKUP($G261,'Wholesale Price List'!$B:$W,22,FALSE)</f>
        <v>1360</v>
      </c>
      <c r="Q261" s="36">
        <f t="shared" si="837"/>
        <v>50116.6</v>
      </c>
      <c r="R261" s="37">
        <f t="shared" si="838"/>
        <v>4028.3999999999996</v>
      </c>
      <c r="S261" s="18"/>
      <c r="T261" s="65">
        <v>583.33000000000004</v>
      </c>
      <c r="U261" s="56">
        <f t="shared" si="839"/>
        <v>46.666400000000003</v>
      </c>
      <c r="V261" s="56">
        <f t="shared" si="840"/>
        <v>536.66360000000009</v>
      </c>
      <c r="W261" s="56">
        <f t="shared" si="841"/>
        <v>643.99632000000008</v>
      </c>
      <c r="X261" s="36">
        <f t="shared" si="842"/>
        <v>50760.596319999997</v>
      </c>
      <c r="Y261" s="37">
        <f t="shared" si="843"/>
        <v>4216.3996799999995</v>
      </c>
      <c r="Z261" s="18"/>
      <c r="AA261" s="65">
        <v>625</v>
      </c>
      <c r="AB261" s="56">
        <f t="shared" si="844"/>
        <v>50</v>
      </c>
      <c r="AC261" s="56">
        <f t="shared" si="845"/>
        <v>575</v>
      </c>
      <c r="AD261" s="56">
        <f t="shared" si="846"/>
        <v>690</v>
      </c>
      <c r="AE261" s="36">
        <f t="shared" si="847"/>
        <v>50806.6</v>
      </c>
      <c r="AF261" s="37">
        <f t="shared" si="848"/>
        <v>4220.3999999999996</v>
      </c>
      <c r="AG261" s="18"/>
      <c r="AH261" s="56">
        <f t="shared" si="849"/>
        <v>1041.6666666666667</v>
      </c>
      <c r="AI261" s="56">
        <f t="shared" si="850"/>
        <v>83.333333333333343</v>
      </c>
      <c r="AJ261" s="56">
        <f t="shared" si="851"/>
        <v>958.33333333333337</v>
      </c>
      <c r="AK261" s="56">
        <f t="shared" si="852"/>
        <v>1150</v>
      </c>
      <c r="AL261" s="36">
        <f t="shared" si="853"/>
        <v>51266.6</v>
      </c>
      <c r="AM261" s="37">
        <f t="shared" si="854"/>
        <v>4260.3999999999996</v>
      </c>
      <c r="AN261" s="18"/>
      <c r="AO261" s="56"/>
      <c r="AP261" s="56"/>
      <c r="AQ261" s="56"/>
      <c r="AR261" s="56"/>
      <c r="AS261" s="36"/>
      <c r="AT261" s="55"/>
      <c r="AU261" s="18"/>
      <c r="AV261" s="35">
        <v>0.08</v>
      </c>
      <c r="AW261" s="56">
        <f t="shared" si="855"/>
        <v>3467</v>
      </c>
      <c r="AX261" s="35">
        <f t="shared" si="856"/>
        <v>0.08</v>
      </c>
      <c r="AY261" s="56">
        <f t="shared" si="857"/>
        <v>3467</v>
      </c>
      <c r="AZ261" s="35">
        <v>0.12</v>
      </c>
      <c r="BA261" s="56">
        <f t="shared" si="858"/>
        <v>5200.5</v>
      </c>
      <c r="BB261" s="38">
        <f t="shared" si="859"/>
        <v>0.04</v>
      </c>
      <c r="BC261" s="57">
        <f t="shared" si="860"/>
        <v>1733.5</v>
      </c>
      <c r="BD261" s="56">
        <f t="shared" si="861"/>
        <v>23.333200000000005</v>
      </c>
      <c r="BE261" s="57">
        <f t="shared" si="862"/>
        <v>1756.8332</v>
      </c>
      <c r="BF261" s="56">
        <f t="shared" si="863"/>
        <v>25.000000000000004</v>
      </c>
      <c r="BG261" s="57">
        <f t="shared" si="864"/>
        <v>1758.5</v>
      </c>
      <c r="BH261" s="56">
        <f t="shared" si="865"/>
        <v>41.666666666666679</v>
      </c>
      <c r="BI261" s="26">
        <f t="shared" si="866"/>
        <v>1775.1666666666667</v>
      </c>
      <c r="BJ261" s="56"/>
      <c r="BK261" s="66"/>
      <c r="BL261" s="1"/>
    </row>
    <row r="262" spans="1:64" ht="25" customHeight="1" thickBot="1">
      <c r="A262" s="20"/>
      <c r="B262" s="20">
        <f t="shared" si="830"/>
        <v>5</v>
      </c>
      <c r="C262" s="20" t="str">
        <f t="shared" si="831"/>
        <v>SANTA FE HEV [MY26]</v>
      </c>
      <c r="D262" s="33" t="str">
        <f t="shared" si="832"/>
        <v>SANTA FE HEV [MY26] 5</v>
      </c>
      <c r="E262" s="33" t="str">
        <f t="shared" si="833"/>
        <v>SANTA FE HEV [MY26] 5 - Calligraphy 1.6T 215PS Hybrid 2WD MY25</v>
      </c>
      <c r="F262" s="33" t="str">
        <f>_xlfn.XLOOKUP(G262,'Wholesale Price List'!B:B,'Wholesale Price List'!C:C)</f>
        <v>HYSA16CAL5EHTA  6</v>
      </c>
      <c r="G262" s="33" t="s">
        <v>2185</v>
      </c>
      <c r="H262" s="34" t="str">
        <f>VLOOKUP($G262,'Wholesale Price List'!$B:$Z,4,FALSE)</f>
        <v>Calligraphy 1.6T 215PS Hybrid 2WD MY25</v>
      </c>
      <c r="I262" s="56">
        <f>VLOOKUP($G262,'Wholesale Price List'!$B:$V,9,FALSE)</f>
        <v>43708.333333333336</v>
      </c>
      <c r="J262" s="35">
        <v>0.08</v>
      </c>
      <c r="K262" s="137">
        <v>110</v>
      </c>
      <c r="L262" s="56">
        <f t="shared" si="834"/>
        <v>3386.666666666667</v>
      </c>
      <c r="M262" s="56">
        <f t="shared" si="835"/>
        <v>40321.666666666672</v>
      </c>
      <c r="N262" s="56">
        <f t="shared" si="836"/>
        <v>8064.3333333333348</v>
      </c>
      <c r="O262" s="65">
        <v>780</v>
      </c>
      <c r="P262" s="56">
        <f>VLOOKUP($G262,'Wholesale Price List'!$B:$W,22,FALSE)</f>
        <v>1360</v>
      </c>
      <c r="Q262" s="36">
        <f t="shared" si="837"/>
        <v>50526.000000000007</v>
      </c>
      <c r="R262" s="37">
        <f t="shared" si="838"/>
        <v>4064</v>
      </c>
      <c r="S262" s="18"/>
      <c r="T262" s="65">
        <v>583.33000000000004</v>
      </c>
      <c r="U262" s="56">
        <f t="shared" si="839"/>
        <v>46.666400000000003</v>
      </c>
      <c r="V262" s="56">
        <f t="shared" si="840"/>
        <v>536.66360000000009</v>
      </c>
      <c r="W262" s="56">
        <f t="shared" si="841"/>
        <v>643.99632000000008</v>
      </c>
      <c r="X262" s="36">
        <f t="shared" si="842"/>
        <v>51169.996320000006</v>
      </c>
      <c r="Y262" s="37">
        <f t="shared" si="843"/>
        <v>4251.9996799999999</v>
      </c>
      <c r="Z262" s="18"/>
      <c r="AA262" s="65">
        <v>625</v>
      </c>
      <c r="AB262" s="56">
        <f t="shared" si="844"/>
        <v>50</v>
      </c>
      <c r="AC262" s="56">
        <f t="shared" si="845"/>
        <v>575</v>
      </c>
      <c r="AD262" s="56">
        <f t="shared" si="846"/>
        <v>690</v>
      </c>
      <c r="AE262" s="36">
        <f t="shared" si="847"/>
        <v>51216.000000000007</v>
      </c>
      <c r="AF262" s="37">
        <f t="shared" si="848"/>
        <v>4256</v>
      </c>
      <c r="AG262" s="18"/>
      <c r="AH262" s="56">
        <f t="shared" si="849"/>
        <v>1041.6666666666667</v>
      </c>
      <c r="AI262" s="56">
        <f t="shared" si="850"/>
        <v>83.333333333333343</v>
      </c>
      <c r="AJ262" s="56">
        <f t="shared" si="851"/>
        <v>958.33333333333337</v>
      </c>
      <c r="AK262" s="56">
        <f t="shared" si="852"/>
        <v>1150</v>
      </c>
      <c r="AL262" s="36">
        <f t="shared" si="853"/>
        <v>51676.000000000007</v>
      </c>
      <c r="AM262" s="37">
        <f t="shared" si="854"/>
        <v>4296</v>
      </c>
      <c r="AN262" s="18"/>
      <c r="AO262" s="56"/>
      <c r="AP262" s="56"/>
      <c r="AQ262" s="56"/>
      <c r="AR262" s="56"/>
      <c r="AS262" s="36"/>
      <c r="AT262" s="55"/>
      <c r="AU262" s="18"/>
      <c r="AV262" s="35">
        <v>0.08</v>
      </c>
      <c r="AW262" s="56">
        <f t="shared" si="855"/>
        <v>3496.666666666667</v>
      </c>
      <c r="AX262" s="35">
        <f t="shared" si="856"/>
        <v>0.08</v>
      </c>
      <c r="AY262" s="56">
        <f t="shared" si="857"/>
        <v>3496.666666666667</v>
      </c>
      <c r="AZ262" s="35">
        <v>0.12</v>
      </c>
      <c r="BA262" s="56">
        <f t="shared" si="858"/>
        <v>5245</v>
      </c>
      <c r="BB262" s="38">
        <f t="shared" si="859"/>
        <v>4.0000000000000015E-2</v>
      </c>
      <c r="BC262" s="57">
        <f t="shared" si="860"/>
        <v>1748.3333333333339</v>
      </c>
      <c r="BD262" s="56">
        <f t="shared" si="861"/>
        <v>23.333200000000005</v>
      </c>
      <c r="BE262" s="57">
        <f t="shared" si="862"/>
        <v>1771.666533333334</v>
      </c>
      <c r="BF262" s="56">
        <f t="shared" si="863"/>
        <v>25.000000000000004</v>
      </c>
      <c r="BG262" s="57">
        <f t="shared" si="864"/>
        <v>1773.3333333333339</v>
      </c>
      <c r="BH262" s="56">
        <f t="shared" si="865"/>
        <v>41.666666666666679</v>
      </c>
      <c r="BI262" s="26">
        <f t="shared" si="866"/>
        <v>1790.0000000000007</v>
      </c>
      <c r="BJ262" s="56"/>
      <c r="BK262" s="66"/>
      <c r="BL262" s="1"/>
    </row>
    <row r="263" spans="1:64" ht="25" customHeight="1" thickBot="1">
      <c r="A263" s="20"/>
      <c r="B263" s="20">
        <f t="shared" si="830"/>
        <v>6</v>
      </c>
      <c r="C263" s="20" t="str">
        <f t="shared" si="831"/>
        <v>SANTA FE HEV [MY26]</v>
      </c>
      <c r="D263" s="33" t="str">
        <f t="shared" si="832"/>
        <v>SANTA FE HEV [MY26] 6</v>
      </c>
      <c r="E263" s="33" t="str">
        <f t="shared" si="833"/>
        <v>SANTA FE HEV [MY26] 6 - Calligraphy 1.6T 215PS Hybrid 2WD [6 Seats] MY25</v>
      </c>
      <c r="F263" s="33" t="str">
        <f>_xlfn.XLOOKUP(G263,'Wholesale Price List'!B:B,'Wholesale Price List'!C:C)</f>
        <v>HYSA16CA65EHTA  6</v>
      </c>
      <c r="G263" s="33" t="s">
        <v>2188</v>
      </c>
      <c r="H263" s="34" t="str">
        <f>VLOOKUP($G263,'Wholesale Price List'!$B:$Z,4,FALSE)</f>
        <v>Calligraphy 1.6T 215PS Hybrid 2WD [6 Seats] MY25</v>
      </c>
      <c r="I263" s="56">
        <f>VLOOKUP($G263,'Wholesale Price List'!$B:$V,9,FALSE)</f>
        <v>44541.666666666672</v>
      </c>
      <c r="J263" s="35">
        <v>0.08</v>
      </c>
      <c r="K263" s="137">
        <v>110</v>
      </c>
      <c r="L263" s="56">
        <f t="shared" si="834"/>
        <v>3453.3333333333339</v>
      </c>
      <c r="M263" s="56">
        <f t="shared" si="835"/>
        <v>41088.333333333336</v>
      </c>
      <c r="N263" s="56">
        <f t="shared" si="836"/>
        <v>8217.6666666666679</v>
      </c>
      <c r="O263" s="65">
        <v>780</v>
      </c>
      <c r="P263" s="56">
        <f>VLOOKUP($G263,'Wholesale Price List'!$B:$W,22,FALSE)</f>
        <v>1360</v>
      </c>
      <c r="Q263" s="36">
        <f t="shared" si="837"/>
        <v>51446</v>
      </c>
      <c r="R263" s="37">
        <f t="shared" si="838"/>
        <v>4144.0000000000009</v>
      </c>
      <c r="S263" s="18"/>
      <c r="T263" s="65">
        <v>583.33000000000004</v>
      </c>
      <c r="U263" s="56">
        <f t="shared" si="839"/>
        <v>46.666400000000003</v>
      </c>
      <c r="V263" s="56">
        <f t="shared" si="840"/>
        <v>536.66360000000009</v>
      </c>
      <c r="W263" s="56">
        <f t="shared" si="841"/>
        <v>643.99632000000008</v>
      </c>
      <c r="X263" s="36">
        <f t="shared" si="842"/>
        <v>52089.996319999998</v>
      </c>
      <c r="Y263" s="37">
        <f t="shared" si="843"/>
        <v>4331.9996800000008</v>
      </c>
      <c r="Z263" s="18"/>
      <c r="AA263" s="65">
        <v>625</v>
      </c>
      <c r="AB263" s="56">
        <f t="shared" si="844"/>
        <v>50</v>
      </c>
      <c r="AC263" s="56">
        <f t="shared" si="845"/>
        <v>575</v>
      </c>
      <c r="AD263" s="56">
        <f t="shared" si="846"/>
        <v>690</v>
      </c>
      <c r="AE263" s="36">
        <f t="shared" si="847"/>
        <v>52136</v>
      </c>
      <c r="AF263" s="37">
        <f t="shared" si="848"/>
        <v>4336.0000000000009</v>
      </c>
      <c r="AG263" s="18"/>
      <c r="AH263" s="56">
        <f t="shared" si="849"/>
        <v>1041.6666666666667</v>
      </c>
      <c r="AI263" s="56">
        <f t="shared" si="850"/>
        <v>83.333333333333343</v>
      </c>
      <c r="AJ263" s="56">
        <f t="shared" si="851"/>
        <v>958.33333333333337</v>
      </c>
      <c r="AK263" s="56">
        <f t="shared" si="852"/>
        <v>1150</v>
      </c>
      <c r="AL263" s="36">
        <f t="shared" si="853"/>
        <v>52596</v>
      </c>
      <c r="AM263" s="37">
        <f t="shared" si="854"/>
        <v>4376.0000000000009</v>
      </c>
      <c r="AN263" s="18"/>
      <c r="AO263" s="56"/>
      <c r="AP263" s="56"/>
      <c r="AQ263" s="56"/>
      <c r="AR263" s="56"/>
      <c r="AS263" s="36"/>
      <c r="AT263" s="55"/>
      <c r="AU263" s="18"/>
      <c r="AV263" s="35">
        <v>0.08</v>
      </c>
      <c r="AW263" s="56">
        <f t="shared" si="855"/>
        <v>3563.3333333333339</v>
      </c>
      <c r="AX263" s="35">
        <f t="shared" si="856"/>
        <v>0.08</v>
      </c>
      <c r="AY263" s="56">
        <f t="shared" si="857"/>
        <v>3563.3333333333339</v>
      </c>
      <c r="AZ263" s="35">
        <v>0.12</v>
      </c>
      <c r="BA263" s="56">
        <f t="shared" si="858"/>
        <v>5345</v>
      </c>
      <c r="BB263" s="38">
        <f t="shared" si="859"/>
        <v>4.0000000000000022E-2</v>
      </c>
      <c r="BC263" s="57">
        <f t="shared" si="860"/>
        <v>1781.6666666666679</v>
      </c>
      <c r="BD263" s="56">
        <f t="shared" si="861"/>
        <v>23.333200000000005</v>
      </c>
      <c r="BE263" s="57">
        <f t="shared" si="862"/>
        <v>1804.9998666666679</v>
      </c>
      <c r="BF263" s="56">
        <f t="shared" si="863"/>
        <v>25.000000000000004</v>
      </c>
      <c r="BG263" s="57">
        <f t="shared" si="864"/>
        <v>1806.6666666666679</v>
      </c>
      <c r="BH263" s="56">
        <f t="shared" si="865"/>
        <v>41.666666666666679</v>
      </c>
      <c r="BI263" s="26">
        <f t="shared" si="866"/>
        <v>1823.3333333333346</v>
      </c>
      <c r="BJ263" s="56"/>
      <c r="BK263" s="66"/>
      <c r="BL263" s="1"/>
    </row>
    <row r="264" spans="1:64" ht="25" customHeight="1" thickBot="1">
      <c r="A264" s="20"/>
      <c r="B264" s="20">
        <f t="shared" si="830"/>
        <v>7</v>
      </c>
      <c r="C264" s="20" t="str">
        <f t="shared" si="831"/>
        <v>SANTA FE HEV [MY26]</v>
      </c>
      <c r="D264" s="33" t="str">
        <f t="shared" si="832"/>
        <v>SANTA FE HEV [MY26] 7</v>
      </c>
      <c r="E264" s="33" t="str">
        <f t="shared" si="833"/>
        <v>SANTA FE HEV [MY26] 7 - Calligraphy 1.6T 215PS Hybrid 4WD MY25</v>
      </c>
      <c r="F264" s="33" t="str">
        <f>_xlfn.XLOOKUP(G264,'Wholesale Price List'!B:B,'Wholesale Price List'!C:C)</f>
        <v>HYSA16CAL5EHTA4 6</v>
      </c>
      <c r="G264" s="33" t="s">
        <v>2191</v>
      </c>
      <c r="H264" s="34" t="str">
        <f>VLOOKUP($G264,'Wholesale Price List'!$B:$Z,4,FALSE)</f>
        <v>Calligraphy 1.6T 215PS Hybrid 4WD MY25</v>
      </c>
      <c r="I264" s="56">
        <f>VLOOKUP($G264,'Wholesale Price List'!$B:$V,9,FALSE)</f>
        <v>45420.833333333336</v>
      </c>
      <c r="J264" s="35">
        <v>0.08</v>
      </c>
      <c r="K264" s="137">
        <v>110</v>
      </c>
      <c r="L264" s="56">
        <f t="shared" si="834"/>
        <v>3523.666666666667</v>
      </c>
      <c r="M264" s="56">
        <f t="shared" si="835"/>
        <v>41897.166666666672</v>
      </c>
      <c r="N264" s="56">
        <f t="shared" si="836"/>
        <v>8379.4333333333343</v>
      </c>
      <c r="O264" s="65">
        <v>780</v>
      </c>
      <c r="P264" s="56">
        <f>VLOOKUP($G264,'Wholesale Price List'!$B:$W,22,FALSE)</f>
        <v>1360</v>
      </c>
      <c r="Q264" s="36">
        <f t="shared" si="837"/>
        <v>52416.600000000006</v>
      </c>
      <c r="R264" s="37">
        <f t="shared" si="838"/>
        <v>4228.4000000000005</v>
      </c>
      <c r="S264" s="18"/>
      <c r="T264" s="65">
        <v>583.33000000000004</v>
      </c>
      <c r="U264" s="56">
        <f t="shared" si="839"/>
        <v>46.666400000000003</v>
      </c>
      <c r="V264" s="56">
        <f t="shared" si="840"/>
        <v>536.66360000000009</v>
      </c>
      <c r="W264" s="56">
        <f t="shared" si="841"/>
        <v>643.99632000000008</v>
      </c>
      <c r="X264" s="36">
        <f t="shared" si="842"/>
        <v>53060.596320000004</v>
      </c>
      <c r="Y264" s="37">
        <f t="shared" si="843"/>
        <v>4416.3996800000004</v>
      </c>
      <c r="Z264" s="18"/>
      <c r="AA264" s="65">
        <v>625</v>
      </c>
      <c r="AB264" s="56">
        <f t="shared" si="844"/>
        <v>50</v>
      </c>
      <c r="AC264" s="56">
        <f t="shared" si="845"/>
        <v>575</v>
      </c>
      <c r="AD264" s="56">
        <f t="shared" si="846"/>
        <v>690</v>
      </c>
      <c r="AE264" s="36">
        <f t="shared" si="847"/>
        <v>53106.600000000006</v>
      </c>
      <c r="AF264" s="37">
        <f t="shared" si="848"/>
        <v>4420.4000000000005</v>
      </c>
      <c r="AG264" s="18"/>
      <c r="AH264" s="56">
        <f t="shared" si="849"/>
        <v>1041.6666666666667</v>
      </c>
      <c r="AI264" s="56">
        <f t="shared" si="850"/>
        <v>83.333333333333343</v>
      </c>
      <c r="AJ264" s="56">
        <f t="shared" si="851"/>
        <v>958.33333333333337</v>
      </c>
      <c r="AK264" s="56">
        <f t="shared" si="852"/>
        <v>1150</v>
      </c>
      <c r="AL264" s="36">
        <f t="shared" si="853"/>
        <v>53566.600000000006</v>
      </c>
      <c r="AM264" s="37">
        <f t="shared" si="854"/>
        <v>4460.4000000000005</v>
      </c>
      <c r="AN264" s="18"/>
      <c r="AO264" s="56"/>
      <c r="AP264" s="56"/>
      <c r="AQ264" s="56"/>
      <c r="AR264" s="56"/>
      <c r="AS264" s="36"/>
      <c r="AT264" s="55"/>
      <c r="AU264" s="18"/>
      <c r="AV264" s="35">
        <v>0.08</v>
      </c>
      <c r="AW264" s="56">
        <f t="shared" si="855"/>
        <v>3633.666666666667</v>
      </c>
      <c r="AX264" s="35">
        <f t="shared" si="856"/>
        <v>0.08</v>
      </c>
      <c r="AY264" s="56">
        <f t="shared" si="857"/>
        <v>3633.666666666667</v>
      </c>
      <c r="AZ264" s="35">
        <v>0.12</v>
      </c>
      <c r="BA264" s="56">
        <f t="shared" si="858"/>
        <v>5450.5</v>
      </c>
      <c r="BB264" s="38">
        <f t="shared" si="859"/>
        <v>4.0000000000000008E-2</v>
      </c>
      <c r="BC264" s="57">
        <f t="shared" si="860"/>
        <v>1816.8333333333339</v>
      </c>
      <c r="BD264" s="56">
        <f t="shared" si="861"/>
        <v>23.333200000000005</v>
      </c>
      <c r="BE264" s="57">
        <f t="shared" si="862"/>
        <v>1840.166533333334</v>
      </c>
      <c r="BF264" s="56">
        <f t="shared" si="863"/>
        <v>25.000000000000004</v>
      </c>
      <c r="BG264" s="57">
        <f t="shared" si="864"/>
        <v>1841.8333333333339</v>
      </c>
      <c r="BH264" s="56">
        <f t="shared" si="865"/>
        <v>41.666666666666679</v>
      </c>
      <c r="BI264" s="26">
        <f t="shared" si="866"/>
        <v>1858.5000000000007</v>
      </c>
      <c r="BJ264" s="56"/>
      <c r="BK264" s="66"/>
      <c r="BL264" s="1"/>
    </row>
    <row r="265" spans="1:64" ht="25" customHeight="1" thickBot="1">
      <c r="A265" s="20"/>
      <c r="B265" s="20">
        <f t="shared" si="830"/>
        <v>8</v>
      </c>
      <c r="C265" s="20" t="str">
        <f t="shared" si="831"/>
        <v>SANTA FE HEV [MY26]</v>
      </c>
      <c r="D265" s="33" t="str">
        <f t="shared" si="832"/>
        <v>SANTA FE HEV [MY26] 8</v>
      </c>
      <c r="E265" s="33" t="str">
        <f t="shared" si="833"/>
        <v>SANTA FE HEV [MY26] 8 - Calligraphy 1.6T 215PS Hybrid 4WD [6 Seats] MY25</v>
      </c>
      <c r="F265" s="33" t="str">
        <f>_xlfn.XLOOKUP(G265,'Wholesale Price List'!B:B,'Wholesale Price List'!C:C)</f>
        <v>HYSA16CA65EHTA4 6</v>
      </c>
      <c r="G265" s="33" t="s">
        <v>2194</v>
      </c>
      <c r="H265" s="34" t="str">
        <f>VLOOKUP($G265,'Wholesale Price List'!$B:$Z,4,FALSE)</f>
        <v>Calligraphy 1.6T 215PS Hybrid 4WD [6 Seats] MY25</v>
      </c>
      <c r="I265" s="56">
        <f>VLOOKUP($G265,'Wholesale Price List'!$B:$V,9,FALSE)</f>
        <v>46254.166666666672</v>
      </c>
      <c r="J265" s="35">
        <v>0.08</v>
      </c>
      <c r="K265" s="137">
        <v>110</v>
      </c>
      <c r="L265" s="56">
        <f t="shared" si="834"/>
        <v>3590.3333333333339</v>
      </c>
      <c r="M265" s="56">
        <f t="shared" si="835"/>
        <v>42663.833333333336</v>
      </c>
      <c r="N265" s="56">
        <f t="shared" si="836"/>
        <v>8532.7666666666682</v>
      </c>
      <c r="O265" s="65">
        <v>780</v>
      </c>
      <c r="P265" s="56">
        <f>VLOOKUP($G265,'Wholesale Price List'!$B:$W,22,FALSE)</f>
        <v>1360</v>
      </c>
      <c r="Q265" s="36">
        <f t="shared" si="837"/>
        <v>53336.600000000006</v>
      </c>
      <c r="R265" s="37">
        <f t="shared" si="838"/>
        <v>4308.4000000000005</v>
      </c>
      <c r="S265" s="18"/>
      <c r="T265" s="65">
        <v>583.33000000000004</v>
      </c>
      <c r="U265" s="56">
        <f t="shared" si="839"/>
        <v>46.666400000000003</v>
      </c>
      <c r="V265" s="56">
        <f t="shared" si="840"/>
        <v>536.66360000000009</v>
      </c>
      <c r="W265" s="56">
        <f t="shared" si="841"/>
        <v>643.99632000000008</v>
      </c>
      <c r="X265" s="36">
        <f t="shared" si="842"/>
        <v>53980.596320000004</v>
      </c>
      <c r="Y265" s="37">
        <f t="shared" si="843"/>
        <v>4496.3996800000004</v>
      </c>
      <c r="Z265" s="18"/>
      <c r="AA265" s="65">
        <v>625</v>
      </c>
      <c r="AB265" s="56">
        <f t="shared" si="844"/>
        <v>50</v>
      </c>
      <c r="AC265" s="56">
        <f t="shared" si="845"/>
        <v>575</v>
      </c>
      <c r="AD265" s="56">
        <f t="shared" si="846"/>
        <v>690</v>
      </c>
      <c r="AE265" s="36">
        <f t="shared" si="847"/>
        <v>54026.600000000006</v>
      </c>
      <c r="AF265" s="37">
        <f t="shared" si="848"/>
        <v>4500.4000000000005</v>
      </c>
      <c r="AG265" s="18"/>
      <c r="AH265" s="56">
        <f t="shared" si="849"/>
        <v>1041.6666666666667</v>
      </c>
      <c r="AI265" s="56">
        <f t="shared" si="850"/>
        <v>83.333333333333343</v>
      </c>
      <c r="AJ265" s="56">
        <f t="shared" si="851"/>
        <v>958.33333333333337</v>
      </c>
      <c r="AK265" s="56">
        <f t="shared" si="852"/>
        <v>1150</v>
      </c>
      <c r="AL265" s="36">
        <f t="shared" si="853"/>
        <v>54486.600000000006</v>
      </c>
      <c r="AM265" s="37">
        <f t="shared" si="854"/>
        <v>4540.4000000000005</v>
      </c>
      <c r="AN265" s="18"/>
      <c r="AO265" s="56"/>
      <c r="AP265" s="56"/>
      <c r="AQ265" s="56"/>
      <c r="AR265" s="56"/>
      <c r="AS265" s="36"/>
      <c r="AT265" s="55"/>
      <c r="AU265" s="18"/>
      <c r="AV265" s="35">
        <v>0.08</v>
      </c>
      <c r="AW265" s="56">
        <f t="shared" si="855"/>
        <v>3700.3333333333339</v>
      </c>
      <c r="AX265" s="35">
        <f t="shared" si="856"/>
        <v>0.08</v>
      </c>
      <c r="AY265" s="56">
        <f t="shared" si="857"/>
        <v>3700.3333333333339</v>
      </c>
      <c r="AZ265" s="35">
        <v>0.12</v>
      </c>
      <c r="BA265" s="56">
        <f t="shared" si="858"/>
        <v>5550.5</v>
      </c>
      <c r="BB265" s="38">
        <f t="shared" si="859"/>
        <v>4.0000000000000022E-2</v>
      </c>
      <c r="BC265" s="57">
        <f t="shared" si="860"/>
        <v>1850.1666666666679</v>
      </c>
      <c r="BD265" s="56">
        <f t="shared" si="861"/>
        <v>23.333200000000005</v>
      </c>
      <c r="BE265" s="57">
        <f t="shared" si="862"/>
        <v>1873.4998666666679</v>
      </c>
      <c r="BF265" s="56">
        <f t="shared" si="863"/>
        <v>25.000000000000004</v>
      </c>
      <c r="BG265" s="57">
        <f t="shared" si="864"/>
        <v>1875.1666666666679</v>
      </c>
      <c r="BH265" s="56">
        <f t="shared" si="865"/>
        <v>41.666666666666679</v>
      </c>
      <c r="BI265" s="26">
        <f t="shared" si="866"/>
        <v>1891.8333333333346</v>
      </c>
      <c r="BJ265" s="56"/>
      <c r="BK265" s="66"/>
      <c r="BL265" s="1"/>
    </row>
    <row r="266" spans="1:64" ht="25" customHeight="1" thickBot="1">
      <c r="A266" s="20"/>
      <c r="B266" s="20">
        <f t="shared" si="830"/>
        <v>9</v>
      </c>
      <c r="C266" s="20" t="str">
        <f t="shared" si="831"/>
        <v>SANTA FE HEV [MY26]</v>
      </c>
      <c r="D266" s="33" t="str">
        <f t="shared" si="832"/>
        <v>SANTA FE HEV [MY26] 9</v>
      </c>
      <c r="E266" s="33" t="str">
        <f t="shared" si="833"/>
        <v>SANTA FE HEV [MY26] 9 - Premium 1.6T 215PS Hybrid 2WD + SmartSense+ MY25</v>
      </c>
      <c r="F266" s="33" t="str">
        <f>_xlfn.XLOOKUP(G266,'Wholesale Price List'!B:B,'Wholesale Price List'!C:C)</f>
        <v>HYSA16PRM5EHTA  6</v>
      </c>
      <c r="G266" s="33" t="s">
        <v>2197</v>
      </c>
      <c r="H266" s="34" t="str">
        <f>VLOOKUP($G266,'Wholesale Price List'!$B:$Z,4,FALSE)</f>
        <v>Premium 1.6T 215PS Hybrid 2WD + SmartSense+ MY25</v>
      </c>
      <c r="I266" s="56">
        <f>VLOOKUP($G266,'Wholesale Price List'!$B:$V,9,FALSE)</f>
        <v>39125</v>
      </c>
      <c r="J266" s="35">
        <v>0.08</v>
      </c>
      <c r="K266" s="137">
        <v>110</v>
      </c>
      <c r="L266" s="56">
        <f t="shared" si="834"/>
        <v>3020</v>
      </c>
      <c r="M266" s="56">
        <f t="shared" si="835"/>
        <v>36105</v>
      </c>
      <c r="N266" s="56">
        <f t="shared" si="836"/>
        <v>7221</v>
      </c>
      <c r="O266" s="65">
        <v>780</v>
      </c>
      <c r="P266" s="56">
        <f>VLOOKUP($G266,'Wholesale Price List'!$B:$W,22,FALSE)</f>
        <v>1360</v>
      </c>
      <c r="Q266" s="36">
        <f t="shared" si="837"/>
        <v>45466</v>
      </c>
      <c r="R266" s="37">
        <f t="shared" si="838"/>
        <v>3624</v>
      </c>
      <c r="S266" s="18"/>
      <c r="T266" s="65">
        <v>583.33000000000004</v>
      </c>
      <c r="U266" s="56">
        <f t="shared" si="839"/>
        <v>46.666400000000003</v>
      </c>
      <c r="V266" s="56">
        <f t="shared" si="840"/>
        <v>536.66360000000009</v>
      </c>
      <c r="W266" s="56">
        <f t="shared" si="841"/>
        <v>643.99632000000008</v>
      </c>
      <c r="X266" s="36">
        <f t="shared" si="842"/>
        <v>46109.996319999998</v>
      </c>
      <c r="Y266" s="37">
        <f t="shared" si="843"/>
        <v>3811.9996799999999</v>
      </c>
      <c r="Z266" s="18"/>
      <c r="AA266" s="65">
        <v>625</v>
      </c>
      <c r="AB266" s="56">
        <f t="shared" si="844"/>
        <v>50</v>
      </c>
      <c r="AC266" s="56">
        <f t="shared" si="845"/>
        <v>575</v>
      </c>
      <c r="AD266" s="56">
        <f t="shared" si="846"/>
        <v>690</v>
      </c>
      <c r="AE266" s="36">
        <f t="shared" si="847"/>
        <v>46156</v>
      </c>
      <c r="AF266" s="37">
        <f t="shared" si="848"/>
        <v>3816</v>
      </c>
      <c r="AG266" s="18"/>
      <c r="AH266" s="56">
        <f t="shared" si="849"/>
        <v>1041.6666666666667</v>
      </c>
      <c r="AI266" s="56">
        <f t="shared" si="850"/>
        <v>83.333333333333343</v>
      </c>
      <c r="AJ266" s="56">
        <f t="shared" si="851"/>
        <v>958.33333333333337</v>
      </c>
      <c r="AK266" s="56">
        <f t="shared" si="852"/>
        <v>1150</v>
      </c>
      <c r="AL266" s="36">
        <f t="shared" si="853"/>
        <v>46616</v>
      </c>
      <c r="AM266" s="37">
        <f t="shared" si="854"/>
        <v>3856</v>
      </c>
      <c r="AN266" s="18"/>
      <c r="AO266" s="56"/>
      <c r="AP266" s="56"/>
      <c r="AQ266" s="56"/>
      <c r="AR266" s="56"/>
      <c r="AS266" s="36"/>
      <c r="AT266" s="55"/>
      <c r="AU266" s="18"/>
      <c r="AV266" s="35">
        <v>0.08</v>
      </c>
      <c r="AW266" s="56">
        <f t="shared" si="855"/>
        <v>3130</v>
      </c>
      <c r="AX266" s="35">
        <f t="shared" si="856"/>
        <v>0.08</v>
      </c>
      <c r="AY266" s="56">
        <f t="shared" si="857"/>
        <v>3130</v>
      </c>
      <c r="AZ266" s="35">
        <v>0.12</v>
      </c>
      <c r="BA266" s="56">
        <f t="shared" si="858"/>
        <v>4695</v>
      </c>
      <c r="BB266" s="38">
        <f t="shared" si="859"/>
        <v>0.04</v>
      </c>
      <c r="BC266" s="57">
        <f t="shared" si="860"/>
        <v>1565</v>
      </c>
      <c r="BD266" s="56">
        <f t="shared" si="861"/>
        <v>23.333200000000005</v>
      </c>
      <c r="BE266" s="57">
        <f t="shared" si="862"/>
        <v>1588.3332</v>
      </c>
      <c r="BF266" s="56">
        <f t="shared" si="863"/>
        <v>25.000000000000004</v>
      </c>
      <c r="BG266" s="57">
        <f t="shared" si="864"/>
        <v>1590</v>
      </c>
      <c r="BH266" s="56">
        <f t="shared" si="865"/>
        <v>41.666666666666679</v>
      </c>
      <c r="BI266" s="26">
        <f t="shared" si="866"/>
        <v>1606.6666666666667</v>
      </c>
      <c r="BJ266" s="56"/>
      <c r="BK266" s="66"/>
      <c r="BL266" s="1"/>
    </row>
    <row r="267" spans="1:64" ht="25" customHeight="1" thickBot="1">
      <c r="A267" s="20"/>
      <c r="B267" s="20">
        <f t="shared" si="830"/>
        <v>10</v>
      </c>
      <c r="C267" s="20" t="str">
        <f t="shared" si="831"/>
        <v>SANTA FE HEV [MY26]</v>
      </c>
      <c r="D267" s="33" t="str">
        <f t="shared" si="832"/>
        <v>SANTA FE HEV [MY26] 10</v>
      </c>
      <c r="E267" s="33" t="str">
        <f t="shared" si="833"/>
        <v>SANTA FE HEV [MY26] 10 - Premium 1.6T 215PS Hybrid 4WD + SmartSense+ MY25</v>
      </c>
      <c r="F267" s="33" t="str">
        <f>_xlfn.XLOOKUP(G267,'Wholesale Price List'!B:B,'Wholesale Price List'!C:C)</f>
        <v>HYSA16PRM5EHTA4 6</v>
      </c>
      <c r="G267" s="33" t="s">
        <v>2199</v>
      </c>
      <c r="H267" s="34" t="str">
        <f>VLOOKUP($G267,'Wholesale Price List'!$B:$Z,4,FALSE)</f>
        <v>Premium 1.6T 215PS Hybrid 4WD + SmartSense+ MY25</v>
      </c>
      <c r="I267" s="56">
        <f>VLOOKUP($G267,'Wholesale Price List'!$B:$V,9,FALSE)</f>
        <v>40837.5</v>
      </c>
      <c r="J267" s="35">
        <v>0.08</v>
      </c>
      <c r="K267" s="137">
        <v>110</v>
      </c>
      <c r="L267" s="56">
        <f t="shared" si="834"/>
        <v>3157</v>
      </c>
      <c r="M267" s="56">
        <f t="shared" si="835"/>
        <v>37680.5</v>
      </c>
      <c r="N267" s="56">
        <f t="shared" si="836"/>
        <v>7536.1</v>
      </c>
      <c r="O267" s="65">
        <v>780</v>
      </c>
      <c r="P267" s="56">
        <f>VLOOKUP($G267,'Wholesale Price List'!$B:$W,22,FALSE)</f>
        <v>1360</v>
      </c>
      <c r="Q267" s="36">
        <f t="shared" si="837"/>
        <v>47356.6</v>
      </c>
      <c r="R267" s="37">
        <f t="shared" si="838"/>
        <v>3788.3999999999996</v>
      </c>
      <c r="S267" s="18"/>
      <c r="T267" s="65">
        <v>583.33000000000004</v>
      </c>
      <c r="U267" s="56">
        <f t="shared" si="839"/>
        <v>46.666400000000003</v>
      </c>
      <c r="V267" s="56">
        <f t="shared" si="840"/>
        <v>536.66360000000009</v>
      </c>
      <c r="W267" s="56">
        <f t="shared" si="841"/>
        <v>643.99632000000008</v>
      </c>
      <c r="X267" s="36">
        <f t="shared" si="842"/>
        <v>48000.596319999997</v>
      </c>
      <c r="Y267" s="37">
        <f t="shared" si="843"/>
        <v>3976.39968</v>
      </c>
      <c r="Z267" s="18"/>
      <c r="AA267" s="65">
        <v>625</v>
      </c>
      <c r="AB267" s="56">
        <f t="shared" si="844"/>
        <v>50</v>
      </c>
      <c r="AC267" s="56">
        <f t="shared" si="845"/>
        <v>575</v>
      </c>
      <c r="AD267" s="56">
        <f t="shared" si="846"/>
        <v>690</v>
      </c>
      <c r="AE267" s="36">
        <f t="shared" si="847"/>
        <v>48046.6</v>
      </c>
      <c r="AF267" s="37">
        <f t="shared" si="848"/>
        <v>3980.3999999999996</v>
      </c>
      <c r="AG267" s="18"/>
      <c r="AH267" s="56">
        <f t="shared" si="849"/>
        <v>1041.6666666666667</v>
      </c>
      <c r="AI267" s="56">
        <f t="shared" si="850"/>
        <v>83.333333333333343</v>
      </c>
      <c r="AJ267" s="56">
        <f t="shared" si="851"/>
        <v>958.33333333333337</v>
      </c>
      <c r="AK267" s="56">
        <f t="shared" si="852"/>
        <v>1150</v>
      </c>
      <c r="AL267" s="36">
        <f t="shared" si="853"/>
        <v>48506.6</v>
      </c>
      <c r="AM267" s="37">
        <f t="shared" si="854"/>
        <v>4020.4</v>
      </c>
      <c r="AN267" s="18"/>
      <c r="AO267" s="56"/>
      <c r="AP267" s="56"/>
      <c r="AQ267" s="56"/>
      <c r="AR267" s="56"/>
      <c r="AS267" s="36"/>
      <c r="AT267" s="55"/>
      <c r="AU267" s="18"/>
      <c r="AV267" s="35">
        <v>0.08</v>
      </c>
      <c r="AW267" s="56">
        <f t="shared" si="855"/>
        <v>3267</v>
      </c>
      <c r="AX267" s="35">
        <f t="shared" si="856"/>
        <v>0.08</v>
      </c>
      <c r="AY267" s="56">
        <f t="shared" si="857"/>
        <v>3267</v>
      </c>
      <c r="AZ267" s="35">
        <v>0.12</v>
      </c>
      <c r="BA267" s="56">
        <f t="shared" si="858"/>
        <v>4900.5</v>
      </c>
      <c r="BB267" s="38">
        <f t="shared" si="859"/>
        <v>0.04</v>
      </c>
      <c r="BC267" s="57">
        <f t="shared" si="860"/>
        <v>1633.5</v>
      </c>
      <c r="BD267" s="56">
        <f t="shared" si="861"/>
        <v>23.333200000000005</v>
      </c>
      <c r="BE267" s="57">
        <f t="shared" si="862"/>
        <v>1656.8332</v>
      </c>
      <c r="BF267" s="56">
        <f t="shared" si="863"/>
        <v>25.000000000000004</v>
      </c>
      <c r="BG267" s="57">
        <f t="shared" si="864"/>
        <v>1658.5</v>
      </c>
      <c r="BH267" s="56">
        <f t="shared" si="865"/>
        <v>41.666666666666679</v>
      </c>
      <c r="BI267" s="26">
        <f t="shared" si="866"/>
        <v>1675.1666666666667</v>
      </c>
      <c r="BJ267" s="56"/>
      <c r="BK267" s="66"/>
      <c r="BL267" s="1"/>
    </row>
    <row r="268" spans="1:64" ht="25" customHeight="1" thickBot="1">
      <c r="A268" s="20"/>
      <c r="B268" s="20">
        <f t="shared" si="830"/>
        <v>11</v>
      </c>
      <c r="C268" s="20" t="str">
        <f t="shared" si="831"/>
        <v>SANTA FE HEV [MY26]</v>
      </c>
      <c r="D268" s="33" t="str">
        <f t="shared" si="832"/>
        <v>SANTA FE HEV [MY26] 11</v>
      </c>
      <c r="E268" s="33" t="str">
        <f t="shared" si="833"/>
        <v>SANTA FE HEV [MY26] 11 - Ultimate 1.6T 215PS Hybrid 2WD + Digital Key MY25 (DISCONTINUED)</v>
      </c>
      <c r="F268" s="33" t="str">
        <f>_xlfn.XLOOKUP(G268,'Wholesale Price List'!B:B,'Wholesale Price List'!C:C)</f>
        <v>HYSA16ULT5EHTA  6</v>
      </c>
      <c r="G268" s="33" t="s">
        <v>2201</v>
      </c>
      <c r="H268" s="34" t="str">
        <f>VLOOKUP($G268,'Wholesale Price List'!$B:$Z,4,FALSE)</f>
        <v>Ultimate 1.6T 215PS Hybrid 2WD + Digital Key MY25 (DISCONTINUED)</v>
      </c>
      <c r="I268" s="56">
        <f>VLOOKUP($G268,'Wholesale Price List'!$B:$V,9,FALSE)</f>
        <v>41875</v>
      </c>
      <c r="J268" s="35">
        <v>0.08</v>
      </c>
      <c r="K268" s="137">
        <v>110</v>
      </c>
      <c r="L268" s="56">
        <f t="shared" si="834"/>
        <v>3240</v>
      </c>
      <c r="M268" s="56">
        <f t="shared" si="835"/>
        <v>38635</v>
      </c>
      <c r="N268" s="56">
        <f t="shared" si="836"/>
        <v>7727</v>
      </c>
      <c r="O268" s="65">
        <v>780</v>
      </c>
      <c r="P268" s="56">
        <f>VLOOKUP($G268,'Wholesale Price List'!$B:$W,22,FALSE)</f>
        <v>1360</v>
      </c>
      <c r="Q268" s="36">
        <f t="shared" si="837"/>
        <v>48502</v>
      </c>
      <c r="R268" s="37">
        <f t="shared" si="838"/>
        <v>3888</v>
      </c>
      <c r="S268" s="18"/>
      <c r="T268" s="65">
        <v>583.33000000000004</v>
      </c>
      <c r="U268" s="56">
        <f t="shared" si="839"/>
        <v>46.666400000000003</v>
      </c>
      <c r="V268" s="56">
        <f t="shared" si="840"/>
        <v>536.66360000000009</v>
      </c>
      <c r="W268" s="56">
        <f t="shared" si="841"/>
        <v>643.99632000000008</v>
      </c>
      <c r="X268" s="36">
        <f t="shared" si="842"/>
        <v>49145.996319999998</v>
      </c>
      <c r="Y268" s="37">
        <f t="shared" si="843"/>
        <v>4075.9996799999999</v>
      </c>
      <c r="Z268" s="18"/>
      <c r="AA268" s="65">
        <v>625</v>
      </c>
      <c r="AB268" s="56">
        <f t="shared" si="844"/>
        <v>50</v>
      </c>
      <c r="AC268" s="56">
        <f t="shared" si="845"/>
        <v>575</v>
      </c>
      <c r="AD268" s="56">
        <f t="shared" si="846"/>
        <v>690</v>
      </c>
      <c r="AE268" s="36">
        <f t="shared" si="847"/>
        <v>49192</v>
      </c>
      <c r="AF268" s="37">
        <f t="shared" si="848"/>
        <v>4080</v>
      </c>
      <c r="AG268" s="18"/>
      <c r="AH268" s="56">
        <f t="shared" si="849"/>
        <v>1041.6666666666667</v>
      </c>
      <c r="AI268" s="56">
        <f t="shared" si="850"/>
        <v>83.333333333333343</v>
      </c>
      <c r="AJ268" s="56">
        <f t="shared" si="851"/>
        <v>958.33333333333337</v>
      </c>
      <c r="AK268" s="56">
        <f t="shared" si="852"/>
        <v>1150</v>
      </c>
      <c r="AL268" s="36">
        <f t="shared" si="853"/>
        <v>49652</v>
      </c>
      <c r="AM268" s="37">
        <f t="shared" si="854"/>
        <v>4120</v>
      </c>
      <c r="AN268" s="18"/>
      <c r="AO268" s="56"/>
      <c r="AP268" s="56"/>
      <c r="AQ268" s="56"/>
      <c r="AR268" s="56"/>
      <c r="AS268" s="36"/>
      <c r="AT268" s="55"/>
      <c r="AU268" s="18"/>
      <c r="AV268" s="35">
        <v>0.08</v>
      </c>
      <c r="AW268" s="56">
        <f t="shared" si="855"/>
        <v>3350</v>
      </c>
      <c r="AX268" s="35">
        <f t="shared" si="856"/>
        <v>0.08</v>
      </c>
      <c r="AY268" s="56">
        <f t="shared" si="857"/>
        <v>3350</v>
      </c>
      <c r="AZ268" s="35">
        <v>0.12</v>
      </c>
      <c r="BA268" s="56">
        <f t="shared" si="858"/>
        <v>5025</v>
      </c>
      <c r="BB268" s="38">
        <f t="shared" si="859"/>
        <v>0.04</v>
      </c>
      <c r="BC268" s="57">
        <f t="shared" si="860"/>
        <v>1675</v>
      </c>
      <c r="BD268" s="56">
        <f t="shared" si="861"/>
        <v>23.333200000000005</v>
      </c>
      <c r="BE268" s="57">
        <f t="shared" si="862"/>
        <v>1698.3332</v>
      </c>
      <c r="BF268" s="56">
        <f t="shared" si="863"/>
        <v>25.000000000000004</v>
      </c>
      <c r="BG268" s="57">
        <f t="shared" si="864"/>
        <v>1700</v>
      </c>
      <c r="BH268" s="56">
        <f t="shared" si="865"/>
        <v>41.666666666666679</v>
      </c>
      <c r="BI268" s="26">
        <f t="shared" si="866"/>
        <v>1716.6666666666667</v>
      </c>
      <c r="BJ268" s="56"/>
      <c r="BK268" s="66"/>
      <c r="BL268" s="1"/>
    </row>
    <row r="269" spans="1:64" ht="25" customHeight="1" thickBot="1">
      <c r="A269" s="20"/>
      <c r="B269" s="20">
        <f t="shared" si="830"/>
        <v>12</v>
      </c>
      <c r="C269" s="20" t="str">
        <f t="shared" si="831"/>
        <v>SANTA FE HEV [MY26]</v>
      </c>
      <c r="D269" s="33" t="str">
        <f t="shared" si="832"/>
        <v>SANTA FE HEV [MY26] 12</v>
      </c>
      <c r="E269" s="33" t="str">
        <f t="shared" si="833"/>
        <v>SANTA FE HEV [MY26] 12 - Ultimate 1.6T 215PS Hybrid 4WD + Digital Key MY25 (DISCONTINUED)</v>
      </c>
      <c r="F269" s="33" t="str">
        <f>_xlfn.XLOOKUP(G269,'Wholesale Price List'!B:B,'Wholesale Price List'!C:C)</f>
        <v>HYSA16ULT5EHTA4 6</v>
      </c>
      <c r="G269" s="33" t="s">
        <v>2202</v>
      </c>
      <c r="H269" s="34" t="str">
        <f>VLOOKUP($G269,'Wholesale Price List'!$B:$Z,4,FALSE)</f>
        <v>Ultimate 1.6T 215PS Hybrid 4WD + Digital Key MY25 (DISCONTINUED)</v>
      </c>
      <c r="I269" s="56">
        <f>VLOOKUP($G269,'Wholesale Price List'!$B:$V,9,FALSE)</f>
        <v>43587.5</v>
      </c>
      <c r="J269" s="35">
        <v>0.08</v>
      </c>
      <c r="K269" s="137">
        <v>110</v>
      </c>
      <c r="L269" s="56">
        <f t="shared" si="834"/>
        <v>3377</v>
      </c>
      <c r="M269" s="56">
        <f t="shared" si="835"/>
        <v>40210.5</v>
      </c>
      <c r="N269" s="56">
        <f t="shared" si="836"/>
        <v>8042.1</v>
      </c>
      <c r="O269" s="65">
        <v>780</v>
      </c>
      <c r="P269" s="56">
        <f>VLOOKUP($G269,'Wholesale Price List'!$B:$W,22,FALSE)</f>
        <v>1360</v>
      </c>
      <c r="Q269" s="36">
        <f t="shared" si="837"/>
        <v>50392.6</v>
      </c>
      <c r="R269" s="37">
        <f t="shared" si="838"/>
        <v>4052.3999999999996</v>
      </c>
      <c r="S269" s="18"/>
      <c r="T269" s="65">
        <v>583.33000000000004</v>
      </c>
      <c r="U269" s="56">
        <f t="shared" si="839"/>
        <v>46.666400000000003</v>
      </c>
      <c r="V269" s="56">
        <f t="shared" si="840"/>
        <v>536.66360000000009</v>
      </c>
      <c r="W269" s="56">
        <f t="shared" si="841"/>
        <v>643.99632000000008</v>
      </c>
      <c r="X269" s="36">
        <f t="shared" si="842"/>
        <v>51036.596319999997</v>
      </c>
      <c r="Y269" s="37">
        <f t="shared" si="843"/>
        <v>4240.3996799999995</v>
      </c>
      <c r="Z269" s="18"/>
      <c r="AA269" s="65">
        <v>625</v>
      </c>
      <c r="AB269" s="56">
        <f t="shared" si="844"/>
        <v>50</v>
      </c>
      <c r="AC269" s="56">
        <f t="shared" si="845"/>
        <v>575</v>
      </c>
      <c r="AD269" s="56">
        <f t="shared" si="846"/>
        <v>690</v>
      </c>
      <c r="AE269" s="36">
        <f t="shared" si="847"/>
        <v>51082.6</v>
      </c>
      <c r="AF269" s="37">
        <f t="shared" si="848"/>
        <v>4244.3999999999996</v>
      </c>
      <c r="AG269" s="18"/>
      <c r="AH269" s="56">
        <f t="shared" si="849"/>
        <v>1041.6666666666667</v>
      </c>
      <c r="AI269" s="56">
        <f t="shared" si="850"/>
        <v>83.333333333333343</v>
      </c>
      <c r="AJ269" s="56">
        <f t="shared" si="851"/>
        <v>958.33333333333337</v>
      </c>
      <c r="AK269" s="56">
        <f t="shared" si="852"/>
        <v>1150</v>
      </c>
      <c r="AL269" s="36">
        <f t="shared" si="853"/>
        <v>51542.6</v>
      </c>
      <c r="AM269" s="37">
        <f t="shared" si="854"/>
        <v>4284.3999999999996</v>
      </c>
      <c r="AN269" s="18"/>
      <c r="AO269" s="56"/>
      <c r="AP269" s="56"/>
      <c r="AQ269" s="56"/>
      <c r="AR269" s="56"/>
      <c r="AS269" s="36"/>
      <c r="AT269" s="55"/>
      <c r="AU269" s="18"/>
      <c r="AV269" s="35">
        <v>0.08</v>
      </c>
      <c r="AW269" s="56">
        <f t="shared" si="855"/>
        <v>3487</v>
      </c>
      <c r="AX269" s="35">
        <f t="shared" si="856"/>
        <v>0.08</v>
      </c>
      <c r="AY269" s="56">
        <f t="shared" si="857"/>
        <v>3487</v>
      </c>
      <c r="AZ269" s="35">
        <v>0.12</v>
      </c>
      <c r="BA269" s="56">
        <f t="shared" si="858"/>
        <v>5230.5</v>
      </c>
      <c r="BB269" s="38">
        <f t="shared" si="859"/>
        <v>0.04</v>
      </c>
      <c r="BC269" s="57">
        <f t="shared" si="860"/>
        <v>1743.5</v>
      </c>
      <c r="BD269" s="56">
        <f t="shared" si="861"/>
        <v>23.333200000000005</v>
      </c>
      <c r="BE269" s="57">
        <f t="shared" si="862"/>
        <v>1766.8332</v>
      </c>
      <c r="BF269" s="56">
        <f t="shared" si="863"/>
        <v>25.000000000000004</v>
      </c>
      <c r="BG269" s="57">
        <f t="shared" si="864"/>
        <v>1768.5</v>
      </c>
      <c r="BH269" s="56">
        <f t="shared" si="865"/>
        <v>41.666666666666679</v>
      </c>
      <c r="BI269" s="26">
        <f t="shared" si="866"/>
        <v>1785.1666666666667</v>
      </c>
      <c r="BJ269" s="56"/>
      <c r="BK269" s="66"/>
      <c r="BL269" s="1"/>
    </row>
    <row r="270" spans="1:64" ht="25" customHeight="1" thickBot="1">
      <c r="A270" s="20"/>
      <c r="B270" s="20">
        <f t="shared" si="830"/>
        <v>13</v>
      </c>
      <c r="C270" s="20" t="str">
        <f t="shared" si="831"/>
        <v>SANTA FE HEV [MY26]</v>
      </c>
      <c r="D270" s="33" t="str">
        <f t="shared" si="832"/>
        <v>SANTA FE HEV [MY26] 13</v>
      </c>
      <c r="E270" s="33" t="str">
        <f t="shared" si="833"/>
        <v>SANTA FE HEV [MY26] 13 - Calligraphy 1.6T 215PS Hybrid 2WD  + Digital Key MY25 (DISCONTINUED)</v>
      </c>
      <c r="F270" s="33" t="str">
        <f>_xlfn.XLOOKUP(G270,'Wholesale Price List'!B:B,'Wholesale Price List'!C:C)</f>
        <v>HYSA16CAL5EHTA  6</v>
      </c>
      <c r="G270" s="33" t="s">
        <v>2203</v>
      </c>
      <c r="H270" s="34" t="str">
        <f>VLOOKUP($G270,'Wholesale Price List'!$B:$Z,4,FALSE)</f>
        <v>Calligraphy 1.6T 215PS Hybrid 2WD  + Digital Key MY25 (DISCONTINUED)</v>
      </c>
      <c r="I270" s="56">
        <f>VLOOKUP($G270,'Wholesale Price List'!$B:$V,9,FALSE)</f>
        <v>43958.333333333336</v>
      </c>
      <c r="J270" s="35">
        <v>0.08</v>
      </c>
      <c r="K270" s="137">
        <v>110</v>
      </c>
      <c r="L270" s="56">
        <f t="shared" si="834"/>
        <v>3406.666666666667</v>
      </c>
      <c r="M270" s="56">
        <f t="shared" si="835"/>
        <v>40551.666666666672</v>
      </c>
      <c r="N270" s="56">
        <f t="shared" si="836"/>
        <v>8110.3333333333348</v>
      </c>
      <c r="O270" s="65">
        <v>780</v>
      </c>
      <c r="P270" s="56">
        <f>VLOOKUP($G270,'Wholesale Price List'!$B:$W,22,FALSE)</f>
        <v>1360</v>
      </c>
      <c r="Q270" s="36">
        <f t="shared" si="837"/>
        <v>50802.000000000007</v>
      </c>
      <c r="R270" s="37">
        <f t="shared" si="838"/>
        <v>4088</v>
      </c>
      <c r="S270" s="18"/>
      <c r="T270" s="65">
        <v>583.33000000000004</v>
      </c>
      <c r="U270" s="56">
        <f t="shared" si="839"/>
        <v>46.666400000000003</v>
      </c>
      <c r="V270" s="56">
        <f t="shared" si="840"/>
        <v>536.66360000000009</v>
      </c>
      <c r="W270" s="56">
        <f t="shared" si="841"/>
        <v>643.99632000000008</v>
      </c>
      <c r="X270" s="36">
        <f t="shared" si="842"/>
        <v>51445.996320000006</v>
      </c>
      <c r="Y270" s="37">
        <f t="shared" si="843"/>
        <v>4275.9996799999999</v>
      </c>
      <c r="Z270" s="18"/>
      <c r="AA270" s="65">
        <v>625</v>
      </c>
      <c r="AB270" s="56">
        <f t="shared" si="844"/>
        <v>50</v>
      </c>
      <c r="AC270" s="56">
        <f t="shared" si="845"/>
        <v>575</v>
      </c>
      <c r="AD270" s="56">
        <f t="shared" si="846"/>
        <v>690</v>
      </c>
      <c r="AE270" s="36">
        <f t="shared" si="847"/>
        <v>51492.000000000007</v>
      </c>
      <c r="AF270" s="37">
        <f t="shared" si="848"/>
        <v>4280</v>
      </c>
      <c r="AG270" s="18"/>
      <c r="AH270" s="56">
        <f t="shared" si="849"/>
        <v>1041.6666666666667</v>
      </c>
      <c r="AI270" s="56">
        <f t="shared" si="850"/>
        <v>83.333333333333343</v>
      </c>
      <c r="AJ270" s="56">
        <f t="shared" si="851"/>
        <v>958.33333333333337</v>
      </c>
      <c r="AK270" s="56">
        <f t="shared" si="852"/>
        <v>1150</v>
      </c>
      <c r="AL270" s="36">
        <f t="shared" si="853"/>
        <v>51952.000000000007</v>
      </c>
      <c r="AM270" s="37">
        <f t="shared" si="854"/>
        <v>4320</v>
      </c>
      <c r="AN270" s="18"/>
      <c r="AO270" s="56"/>
      <c r="AP270" s="56"/>
      <c r="AQ270" s="56"/>
      <c r="AR270" s="56"/>
      <c r="AS270" s="36"/>
      <c r="AT270" s="55"/>
      <c r="AU270" s="18"/>
      <c r="AV270" s="35">
        <v>0.08</v>
      </c>
      <c r="AW270" s="56">
        <f t="shared" si="855"/>
        <v>3516.666666666667</v>
      </c>
      <c r="AX270" s="35">
        <f t="shared" si="856"/>
        <v>0.08</v>
      </c>
      <c r="AY270" s="56">
        <f t="shared" si="857"/>
        <v>3516.666666666667</v>
      </c>
      <c r="AZ270" s="35">
        <v>0.12</v>
      </c>
      <c r="BA270" s="56">
        <f t="shared" si="858"/>
        <v>5275</v>
      </c>
      <c r="BB270" s="38">
        <f t="shared" si="859"/>
        <v>4.0000000000000015E-2</v>
      </c>
      <c r="BC270" s="57">
        <f t="shared" si="860"/>
        <v>1758.3333333333339</v>
      </c>
      <c r="BD270" s="56">
        <f t="shared" si="861"/>
        <v>23.333200000000005</v>
      </c>
      <c r="BE270" s="57">
        <f t="shared" si="862"/>
        <v>1781.666533333334</v>
      </c>
      <c r="BF270" s="56">
        <f t="shared" si="863"/>
        <v>25.000000000000004</v>
      </c>
      <c r="BG270" s="57">
        <f t="shared" si="864"/>
        <v>1783.3333333333339</v>
      </c>
      <c r="BH270" s="56">
        <f t="shared" si="865"/>
        <v>41.666666666666679</v>
      </c>
      <c r="BI270" s="26">
        <f t="shared" si="866"/>
        <v>1800.0000000000007</v>
      </c>
      <c r="BJ270" s="56"/>
      <c r="BK270" s="66"/>
      <c r="BL270" s="1"/>
    </row>
    <row r="271" spans="1:64" ht="25" customHeight="1" thickBot="1">
      <c r="A271" s="20"/>
      <c r="B271" s="20">
        <f t="shared" si="830"/>
        <v>14</v>
      </c>
      <c r="C271" s="20" t="str">
        <f t="shared" si="831"/>
        <v>SANTA FE HEV [MY26]</v>
      </c>
      <c r="D271" s="33" t="str">
        <f t="shared" si="832"/>
        <v>SANTA FE HEV [MY26] 14</v>
      </c>
      <c r="E271" s="33" t="str">
        <f t="shared" si="833"/>
        <v>SANTA FE HEV [MY26] 14 - Calligraphy 1.6T 215PS Hybrid 2WD [6 Seats] + Digital Key MY25  (DISCONTINUED)</v>
      </c>
      <c r="F271" s="33" t="str">
        <f>_xlfn.XLOOKUP(G271,'Wholesale Price List'!B:B,'Wholesale Price List'!C:C)</f>
        <v>HYSA16CA65EHTA  6</v>
      </c>
      <c r="G271" s="33" t="s">
        <v>2204</v>
      </c>
      <c r="H271" s="34" t="str">
        <f>VLOOKUP($G271,'Wholesale Price List'!$B:$Z,4,FALSE)</f>
        <v>Calligraphy 1.6T 215PS Hybrid 2WD [6 Seats] + Digital Key MY25  (DISCONTINUED)</v>
      </c>
      <c r="I271" s="56">
        <f>VLOOKUP($G271,'Wholesale Price List'!$B:$V,9,FALSE)</f>
        <v>44791.666666666672</v>
      </c>
      <c r="J271" s="35">
        <v>0.08</v>
      </c>
      <c r="K271" s="137">
        <v>110</v>
      </c>
      <c r="L271" s="56">
        <f t="shared" si="834"/>
        <v>3473.3333333333339</v>
      </c>
      <c r="M271" s="56">
        <f t="shared" si="835"/>
        <v>41318.333333333336</v>
      </c>
      <c r="N271" s="56">
        <f t="shared" si="836"/>
        <v>8263.6666666666679</v>
      </c>
      <c r="O271" s="65">
        <v>780</v>
      </c>
      <c r="P271" s="56">
        <f>VLOOKUP($G271,'Wholesale Price List'!$B:$W,22,FALSE)</f>
        <v>1360</v>
      </c>
      <c r="Q271" s="36">
        <f t="shared" si="837"/>
        <v>51722</v>
      </c>
      <c r="R271" s="37">
        <f t="shared" si="838"/>
        <v>4168.0000000000009</v>
      </c>
      <c r="S271" s="18"/>
      <c r="T271" s="65">
        <v>583.33000000000004</v>
      </c>
      <c r="U271" s="56">
        <f t="shared" si="839"/>
        <v>46.666400000000003</v>
      </c>
      <c r="V271" s="56">
        <f t="shared" si="840"/>
        <v>536.66360000000009</v>
      </c>
      <c r="W271" s="56">
        <f t="shared" si="841"/>
        <v>643.99632000000008</v>
      </c>
      <c r="X271" s="36">
        <f t="shared" si="842"/>
        <v>52365.996319999998</v>
      </c>
      <c r="Y271" s="37">
        <f t="shared" si="843"/>
        <v>4355.9996800000008</v>
      </c>
      <c r="Z271" s="18"/>
      <c r="AA271" s="65">
        <v>625</v>
      </c>
      <c r="AB271" s="56">
        <f t="shared" si="844"/>
        <v>50</v>
      </c>
      <c r="AC271" s="56">
        <f t="shared" si="845"/>
        <v>575</v>
      </c>
      <c r="AD271" s="56">
        <f t="shared" si="846"/>
        <v>690</v>
      </c>
      <c r="AE271" s="36">
        <f t="shared" si="847"/>
        <v>52412</v>
      </c>
      <c r="AF271" s="37">
        <f t="shared" si="848"/>
        <v>4360.0000000000009</v>
      </c>
      <c r="AG271" s="18"/>
      <c r="AH271" s="56">
        <f t="shared" si="849"/>
        <v>1041.6666666666667</v>
      </c>
      <c r="AI271" s="56">
        <f t="shared" si="850"/>
        <v>83.333333333333343</v>
      </c>
      <c r="AJ271" s="56">
        <f t="shared" si="851"/>
        <v>958.33333333333337</v>
      </c>
      <c r="AK271" s="56">
        <f t="shared" si="852"/>
        <v>1150</v>
      </c>
      <c r="AL271" s="36">
        <f t="shared" si="853"/>
        <v>52872</v>
      </c>
      <c r="AM271" s="37">
        <f t="shared" si="854"/>
        <v>4400.0000000000009</v>
      </c>
      <c r="AN271" s="18"/>
      <c r="AO271" s="56"/>
      <c r="AP271" s="56"/>
      <c r="AQ271" s="56"/>
      <c r="AR271" s="56"/>
      <c r="AS271" s="36"/>
      <c r="AT271" s="55"/>
      <c r="AU271" s="18"/>
      <c r="AV271" s="35">
        <v>0.08</v>
      </c>
      <c r="AW271" s="56">
        <f t="shared" si="855"/>
        <v>3583.3333333333339</v>
      </c>
      <c r="AX271" s="35">
        <f t="shared" si="856"/>
        <v>0.08</v>
      </c>
      <c r="AY271" s="56">
        <f t="shared" si="857"/>
        <v>3583.3333333333339</v>
      </c>
      <c r="AZ271" s="35">
        <v>0.12</v>
      </c>
      <c r="BA271" s="56">
        <f t="shared" si="858"/>
        <v>5375</v>
      </c>
      <c r="BB271" s="38">
        <f t="shared" si="859"/>
        <v>4.0000000000000022E-2</v>
      </c>
      <c r="BC271" s="57">
        <f t="shared" si="860"/>
        <v>1791.6666666666679</v>
      </c>
      <c r="BD271" s="56">
        <f t="shared" si="861"/>
        <v>23.333200000000005</v>
      </c>
      <c r="BE271" s="57">
        <f t="shared" si="862"/>
        <v>1814.9998666666679</v>
      </c>
      <c r="BF271" s="56">
        <f t="shared" si="863"/>
        <v>25.000000000000004</v>
      </c>
      <c r="BG271" s="57">
        <f t="shared" si="864"/>
        <v>1816.6666666666679</v>
      </c>
      <c r="BH271" s="56">
        <f t="shared" si="865"/>
        <v>41.666666666666679</v>
      </c>
      <c r="BI271" s="26">
        <f t="shared" si="866"/>
        <v>1833.3333333333346</v>
      </c>
      <c r="BJ271" s="56"/>
      <c r="BK271" s="66"/>
      <c r="BL271" s="1"/>
    </row>
    <row r="272" spans="1:64" ht="25" customHeight="1" thickBot="1">
      <c r="A272" s="20"/>
      <c r="B272" s="20">
        <f t="shared" si="830"/>
        <v>15</v>
      </c>
      <c r="C272" s="20" t="str">
        <f t="shared" si="831"/>
        <v>SANTA FE HEV [MY26]</v>
      </c>
      <c r="D272" s="33" t="str">
        <f t="shared" si="832"/>
        <v>SANTA FE HEV [MY26] 15</v>
      </c>
      <c r="E272" s="33" t="str">
        <f t="shared" si="833"/>
        <v>SANTA FE HEV [MY26] 15 - Calligraphy 1.6T 215PS Hybrid 4WD  + Digital Key MY25  (DISCONTINUED)</v>
      </c>
      <c r="F272" s="33" t="str">
        <f>_xlfn.XLOOKUP(G272,'Wholesale Price List'!B:B,'Wholesale Price List'!C:C)</f>
        <v>HYSA16CAL5EHTA4 6</v>
      </c>
      <c r="G272" s="33" t="s">
        <v>2205</v>
      </c>
      <c r="H272" s="34" t="str">
        <f>VLOOKUP($G272,'Wholesale Price List'!$B:$Z,4,FALSE)</f>
        <v>Calligraphy 1.6T 215PS Hybrid 4WD  + Digital Key MY25  (DISCONTINUED)</v>
      </c>
      <c r="I272" s="56">
        <f>VLOOKUP($G272,'Wholesale Price List'!$B:$V,9,FALSE)</f>
        <v>45670.833333333336</v>
      </c>
      <c r="J272" s="35">
        <v>0.08</v>
      </c>
      <c r="K272" s="137">
        <v>110</v>
      </c>
      <c r="L272" s="56">
        <f t="shared" si="834"/>
        <v>3543.666666666667</v>
      </c>
      <c r="M272" s="56">
        <f t="shared" si="835"/>
        <v>42127.166666666672</v>
      </c>
      <c r="N272" s="56">
        <f t="shared" si="836"/>
        <v>8425.4333333333343</v>
      </c>
      <c r="O272" s="65">
        <v>780</v>
      </c>
      <c r="P272" s="56">
        <f>VLOOKUP($G272,'Wholesale Price List'!$B:$W,22,FALSE)</f>
        <v>1360</v>
      </c>
      <c r="Q272" s="36">
        <f t="shared" si="837"/>
        <v>52692.600000000006</v>
      </c>
      <c r="R272" s="37">
        <f t="shared" si="838"/>
        <v>4252.4000000000005</v>
      </c>
      <c r="S272" s="18"/>
      <c r="T272" s="65">
        <v>583.33000000000004</v>
      </c>
      <c r="U272" s="56">
        <f t="shared" si="839"/>
        <v>46.666400000000003</v>
      </c>
      <c r="V272" s="56">
        <f t="shared" si="840"/>
        <v>536.66360000000009</v>
      </c>
      <c r="W272" s="56">
        <f t="shared" si="841"/>
        <v>643.99632000000008</v>
      </c>
      <c r="X272" s="36">
        <f t="shared" si="842"/>
        <v>53336.596320000004</v>
      </c>
      <c r="Y272" s="37">
        <f t="shared" si="843"/>
        <v>4440.3996800000004</v>
      </c>
      <c r="Z272" s="18"/>
      <c r="AA272" s="65">
        <v>625</v>
      </c>
      <c r="AB272" s="56">
        <f t="shared" si="844"/>
        <v>50</v>
      </c>
      <c r="AC272" s="56">
        <f t="shared" si="845"/>
        <v>575</v>
      </c>
      <c r="AD272" s="56">
        <f t="shared" si="846"/>
        <v>690</v>
      </c>
      <c r="AE272" s="36">
        <f t="shared" si="847"/>
        <v>53382.600000000006</v>
      </c>
      <c r="AF272" s="37">
        <f t="shared" si="848"/>
        <v>4444.4000000000005</v>
      </c>
      <c r="AG272" s="18"/>
      <c r="AH272" s="56">
        <f t="shared" si="849"/>
        <v>1041.6666666666667</v>
      </c>
      <c r="AI272" s="56">
        <f t="shared" si="850"/>
        <v>83.333333333333343</v>
      </c>
      <c r="AJ272" s="56">
        <f t="shared" si="851"/>
        <v>958.33333333333337</v>
      </c>
      <c r="AK272" s="56">
        <f t="shared" si="852"/>
        <v>1150</v>
      </c>
      <c r="AL272" s="36">
        <f t="shared" si="853"/>
        <v>53842.600000000006</v>
      </c>
      <c r="AM272" s="37">
        <f t="shared" si="854"/>
        <v>4484.4000000000005</v>
      </c>
      <c r="AN272" s="18"/>
      <c r="AO272" s="56"/>
      <c r="AP272" s="56"/>
      <c r="AQ272" s="56"/>
      <c r="AR272" s="56"/>
      <c r="AS272" s="36"/>
      <c r="AT272" s="55"/>
      <c r="AU272" s="18"/>
      <c r="AV272" s="35">
        <v>0.08</v>
      </c>
      <c r="AW272" s="56">
        <f t="shared" si="855"/>
        <v>3653.666666666667</v>
      </c>
      <c r="AX272" s="35">
        <f t="shared" si="856"/>
        <v>0.08</v>
      </c>
      <c r="AY272" s="56">
        <f t="shared" si="857"/>
        <v>3653.666666666667</v>
      </c>
      <c r="AZ272" s="35">
        <v>0.12</v>
      </c>
      <c r="BA272" s="56">
        <f t="shared" si="858"/>
        <v>5480.5</v>
      </c>
      <c r="BB272" s="38">
        <f t="shared" si="859"/>
        <v>4.0000000000000008E-2</v>
      </c>
      <c r="BC272" s="57">
        <f t="shared" si="860"/>
        <v>1826.8333333333339</v>
      </c>
      <c r="BD272" s="56">
        <f t="shared" si="861"/>
        <v>23.333200000000005</v>
      </c>
      <c r="BE272" s="57">
        <f t="shared" si="862"/>
        <v>1850.166533333334</v>
      </c>
      <c r="BF272" s="56">
        <f t="shared" si="863"/>
        <v>25.000000000000004</v>
      </c>
      <c r="BG272" s="57">
        <f t="shared" si="864"/>
        <v>1851.8333333333339</v>
      </c>
      <c r="BH272" s="56">
        <f t="shared" si="865"/>
        <v>41.666666666666679</v>
      </c>
      <c r="BI272" s="26">
        <f t="shared" si="866"/>
        <v>1868.5000000000007</v>
      </c>
      <c r="BJ272" s="56"/>
      <c r="BK272" s="66"/>
      <c r="BL272" s="1"/>
    </row>
    <row r="273" spans="1:64" ht="25" customHeight="1" thickBot="1">
      <c r="A273" s="20"/>
      <c r="B273" s="20">
        <f t="shared" si="830"/>
        <v>16</v>
      </c>
      <c r="C273" s="20" t="str">
        <f t="shared" si="831"/>
        <v>SANTA FE HEV [MY26]</v>
      </c>
      <c r="D273" s="33" t="str">
        <f t="shared" si="832"/>
        <v>SANTA FE HEV [MY26] 16</v>
      </c>
      <c r="E273" s="33" t="str">
        <f t="shared" si="833"/>
        <v>SANTA FE HEV [MY26] 16 - Calligraphy 1.6T 215PS Hybrid 4WD [6 Seats] + Digital Key MY25  (DISCONTINUED)</v>
      </c>
      <c r="F273" s="33" t="str">
        <f>_xlfn.XLOOKUP(G273,'Wholesale Price List'!B:B,'Wholesale Price List'!C:C)</f>
        <v>HYSA16CA65EHTA4 6</v>
      </c>
      <c r="G273" s="33" t="s">
        <v>2206</v>
      </c>
      <c r="H273" s="34" t="str">
        <f>VLOOKUP($G273,'Wholesale Price List'!$B:$Z,4,FALSE)</f>
        <v>Calligraphy 1.6T 215PS Hybrid 4WD [6 Seats] + Digital Key MY25  (DISCONTINUED)</v>
      </c>
      <c r="I273" s="56">
        <f>VLOOKUP($G273,'Wholesale Price List'!$B:$V,9,FALSE)</f>
        <v>46504.166666666672</v>
      </c>
      <c r="J273" s="35">
        <v>0.08</v>
      </c>
      <c r="K273" s="137">
        <v>110</v>
      </c>
      <c r="L273" s="56">
        <f t="shared" si="834"/>
        <v>3610.3333333333339</v>
      </c>
      <c r="M273" s="56">
        <f t="shared" si="835"/>
        <v>42893.833333333336</v>
      </c>
      <c r="N273" s="56">
        <f t="shared" si="836"/>
        <v>8578.7666666666682</v>
      </c>
      <c r="O273" s="65">
        <v>780</v>
      </c>
      <c r="P273" s="56">
        <f>VLOOKUP($G273,'Wholesale Price List'!$B:$W,22,FALSE)</f>
        <v>1360</v>
      </c>
      <c r="Q273" s="36">
        <f t="shared" si="837"/>
        <v>53612.600000000006</v>
      </c>
      <c r="R273" s="37">
        <f t="shared" si="838"/>
        <v>4332.4000000000005</v>
      </c>
      <c r="S273" s="18"/>
      <c r="T273" s="65">
        <v>583.33000000000004</v>
      </c>
      <c r="U273" s="56">
        <f t="shared" si="839"/>
        <v>46.666400000000003</v>
      </c>
      <c r="V273" s="56">
        <f t="shared" si="840"/>
        <v>536.66360000000009</v>
      </c>
      <c r="W273" s="56">
        <f t="shared" si="841"/>
        <v>643.99632000000008</v>
      </c>
      <c r="X273" s="36">
        <f t="shared" si="842"/>
        <v>54256.596320000004</v>
      </c>
      <c r="Y273" s="37">
        <f t="shared" si="843"/>
        <v>4520.3996800000004</v>
      </c>
      <c r="Z273" s="18"/>
      <c r="AA273" s="65">
        <v>625</v>
      </c>
      <c r="AB273" s="56">
        <f t="shared" si="844"/>
        <v>50</v>
      </c>
      <c r="AC273" s="56">
        <f t="shared" si="845"/>
        <v>575</v>
      </c>
      <c r="AD273" s="56">
        <f t="shared" si="846"/>
        <v>690</v>
      </c>
      <c r="AE273" s="36">
        <f t="shared" si="847"/>
        <v>54302.600000000006</v>
      </c>
      <c r="AF273" s="37">
        <f t="shared" si="848"/>
        <v>4524.4000000000005</v>
      </c>
      <c r="AG273" s="18"/>
      <c r="AH273" s="56">
        <f t="shared" si="849"/>
        <v>1041.6666666666667</v>
      </c>
      <c r="AI273" s="56">
        <f t="shared" si="850"/>
        <v>83.333333333333343</v>
      </c>
      <c r="AJ273" s="56">
        <f t="shared" si="851"/>
        <v>958.33333333333337</v>
      </c>
      <c r="AK273" s="56">
        <f t="shared" si="852"/>
        <v>1150</v>
      </c>
      <c r="AL273" s="36">
        <f t="shared" si="853"/>
        <v>54762.600000000006</v>
      </c>
      <c r="AM273" s="37">
        <f t="shared" si="854"/>
        <v>4564.4000000000005</v>
      </c>
      <c r="AN273" s="18"/>
      <c r="AO273" s="56"/>
      <c r="AP273" s="56"/>
      <c r="AQ273" s="56"/>
      <c r="AR273" s="56"/>
      <c r="AS273" s="36"/>
      <c r="AT273" s="55"/>
      <c r="AU273" s="18"/>
      <c r="AV273" s="35">
        <v>0.08</v>
      </c>
      <c r="AW273" s="56">
        <f t="shared" si="855"/>
        <v>3720.3333333333339</v>
      </c>
      <c r="AX273" s="35">
        <f t="shared" si="856"/>
        <v>0.08</v>
      </c>
      <c r="AY273" s="56">
        <f t="shared" si="857"/>
        <v>3720.3333333333339</v>
      </c>
      <c r="AZ273" s="35">
        <v>0.12</v>
      </c>
      <c r="BA273" s="56">
        <f t="shared" si="858"/>
        <v>5580.5</v>
      </c>
      <c r="BB273" s="38">
        <f t="shared" si="859"/>
        <v>4.0000000000000022E-2</v>
      </c>
      <c r="BC273" s="57">
        <f t="shared" si="860"/>
        <v>1860.1666666666679</v>
      </c>
      <c r="BD273" s="56">
        <f t="shared" si="861"/>
        <v>23.333200000000005</v>
      </c>
      <c r="BE273" s="57">
        <f t="shared" si="862"/>
        <v>1883.4998666666679</v>
      </c>
      <c r="BF273" s="56">
        <f t="shared" si="863"/>
        <v>25.000000000000004</v>
      </c>
      <c r="BG273" s="57">
        <f t="shared" si="864"/>
        <v>1885.1666666666679</v>
      </c>
      <c r="BH273" s="56">
        <f t="shared" si="865"/>
        <v>41.666666666666679</v>
      </c>
      <c r="BI273" s="26">
        <f t="shared" si="866"/>
        <v>1901.8333333333346</v>
      </c>
      <c r="BJ273" s="56"/>
      <c r="BK273" s="66"/>
      <c r="BL273" s="1"/>
    </row>
    <row r="274" spans="1:64" ht="25" customHeight="1" thickBot="1">
      <c r="A274" s="20"/>
      <c r="B274" s="20">
        <f t="shared" si="830"/>
        <v>17</v>
      </c>
      <c r="C274" s="20" t="str">
        <f t="shared" si="831"/>
        <v>SANTA FE HEV [MY26]</v>
      </c>
      <c r="D274" s="33" t="str">
        <f t="shared" si="832"/>
        <v>SANTA FE HEV [MY26] 17</v>
      </c>
      <c r="E274" s="33" t="str">
        <f t="shared" si="833"/>
        <v>SANTA FE HEV [MY26] 17 - Ultimate 1.6T 215PS Hybrid 2WD [Forest Green Int] MY25</v>
      </c>
      <c r="F274" s="33" t="str">
        <f>_xlfn.XLOOKUP(G274,'Wholesale Price List'!B:B,'Wholesale Price List'!C:C)</f>
        <v>HYSA16ULT5EHTA  6</v>
      </c>
      <c r="G274" s="33" t="s">
        <v>2207</v>
      </c>
      <c r="H274" s="34" t="str">
        <f>VLOOKUP($G274,'Wholesale Price List'!$B:$Z,4,FALSE)</f>
        <v>Ultimate 1.6T 215PS Hybrid 2WD [Forest Green Int] MY25</v>
      </c>
      <c r="I274" s="56">
        <f>VLOOKUP($G274,'Wholesale Price List'!$B:$V,9,FALSE)</f>
        <v>41625</v>
      </c>
      <c r="J274" s="35">
        <v>0.08</v>
      </c>
      <c r="K274" s="137">
        <v>110</v>
      </c>
      <c r="L274" s="56">
        <f t="shared" si="834"/>
        <v>3220</v>
      </c>
      <c r="M274" s="56">
        <f t="shared" si="835"/>
        <v>38405</v>
      </c>
      <c r="N274" s="56">
        <f t="shared" si="836"/>
        <v>7681</v>
      </c>
      <c r="O274" s="65">
        <v>780</v>
      </c>
      <c r="P274" s="56">
        <f>VLOOKUP($G274,'Wholesale Price List'!$B:$W,22,FALSE)</f>
        <v>0</v>
      </c>
      <c r="Q274" s="36">
        <f t="shared" si="837"/>
        <v>46866</v>
      </c>
      <c r="R274" s="37">
        <f t="shared" si="838"/>
        <v>3864</v>
      </c>
      <c r="S274" s="18"/>
      <c r="T274" s="65">
        <v>583.33000000000004</v>
      </c>
      <c r="U274" s="56">
        <f t="shared" si="839"/>
        <v>46.666400000000003</v>
      </c>
      <c r="V274" s="56">
        <f t="shared" si="840"/>
        <v>536.66360000000009</v>
      </c>
      <c r="W274" s="56">
        <f t="shared" si="841"/>
        <v>643.99632000000008</v>
      </c>
      <c r="X274" s="36">
        <f t="shared" si="842"/>
        <v>47509.996319999998</v>
      </c>
      <c r="Y274" s="37">
        <f t="shared" si="843"/>
        <v>4051.9996799999999</v>
      </c>
      <c r="Z274" s="18"/>
      <c r="AA274" s="65">
        <v>625</v>
      </c>
      <c r="AB274" s="56">
        <f t="shared" si="844"/>
        <v>50</v>
      </c>
      <c r="AC274" s="56">
        <f t="shared" si="845"/>
        <v>575</v>
      </c>
      <c r="AD274" s="56">
        <f t="shared" si="846"/>
        <v>690</v>
      </c>
      <c r="AE274" s="36">
        <f t="shared" si="847"/>
        <v>47556</v>
      </c>
      <c r="AF274" s="37">
        <f t="shared" si="848"/>
        <v>4056</v>
      </c>
      <c r="AG274" s="18"/>
      <c r="AH274" s="56">
        <f t="shared" si="849"/>
        <v>1041.6666666666667</v>
      </c>
      <c r="AI274" s="56">
        <f t="shared" si="850"/>
        <v>83.333333333333343</v>
      </c>
      <c r="AJ274" s="56">
        <f t="shared" si="851"/>
        <v>958.33333333333337</v>
      </c>
      <c r="AK274" s="56">
        <f t="shared" si="852"/>
        <v>1150</v>
      </c>
      <c r="AL274" s="36">
        <f t="shared" si="853"/>
        <v>48016</v>
      </c>
      <c r="AM274" s="37">
        <f t="shared" si="854"/>
        <v>4096</v>
      </c>
      <c r="AN274" s="18"/>
      <c r="AO274" s="56"/>
      <c r="AP274" s="56"/>
      <c r="AQ274" s="56"/>
      <c r="AR274" s="56"/>
      <c r="AS274" s="36"/>
      <c r="AT274" s="55"/>
      <c r="AU274" s="18"/>
      <c r="AV274" s="35">
        <v>0.08</v>
      </c>
      <c r="AW274" s="56">
        <f t="shared" si="855"/>
        <v>3330</v>
      </c>
      <c r="AX274" s="35">
        <f t="shared" si="856"/>
        <v>0.08</v>
      </c>
      <c r="AY274" s="56">
        <f t="shared" si="857"/>
        <v>3330</v>
      </c>
      <c r="AZ274" s="35">
        <v>0.12</v>
      </c>
      <c r="BA274" s="56">
        <f t="shared" si="858"/>
        <v>4995</v>
      </c>
      <c r="BB274" s="38">
        <f t="shared" si="859"/>
        <v>0.04</v>
      </c>
      <c r="BC274" s="57">
        <f t="shared" si="860"/>
        <v>1665</v>
      </c>
      <c r="BD274" s="56">
        <f t="shared" si="861"/>
        <v>23.333200000000005</v>
      </c>
      <c r="BE274" s="57">
        <f t="shared" si="862"/>
        <v>1688.3332</v>
      </c>
      <c r="BF274" s="56">
        <f t="shared" si="863"/>
        <v>25.000000000000004</v>
      </c>
      <c r="BG274" s="57">
        <f t="shared" si="864"/>
        <v>1690</v>
      </c>
      <c r="BH274" s="56">
        <f t="shared" si="865"/>
        <v>41.666666666666679</v>
      </c>
      <c r="BI274" s="26">
        <f t="shared" si="866"/>
        <v>1706.6666666666667</v>
      </c>
      <c r="BJ274" s="56"/>
      <c r="BK274" s="66"/>
      <c r="BL274" s="1"/>
    </row>
    <row r="275" spans="1:64" ht="25" customHeight="1" thickBot="1">
      <c r="A275" s="20"/>
      <c r="B275" s="20">
        <f t="shared" si="830"/>
        <v>18</v>
      </c>
      <c r="C275" s="20" t="str">
        <f t="shared" si="831"/>
        <v>SANTA FE HEV [MY26]</v>
      </c>
      <c r="D275" s="33" t="str">
        <f t="shared" si="832"/>
        <v>SANTA FE HEV [MY26] 18</v>
      </c>
      <c r="E275" s="33" t="str">
        <f t="shared" si="833"/>
        <v>SANTA FE HEV [MY26] 18 - Ultimate 1.6T 215PS Hybrid 4WD [Forest Green Int] MY25</v>
      </c>
      <c r="F275" s="33" t="str">
        <f>_xlfn.XLOOKUP(G275,'Wholesale Price List'!B:B,'Wholesale Price List'!C:C)</f>
        <v>HYSA16ULT5EHTA4 6</v>
      </c>
      <c r="G275" s="33" t="s">
        <v>2209</v>
      </c>
      <c r="H275" s="34" t="str">
        <f>VLOOKUP($G275,'Wholesale Price List'!$B:$Z,4,FALSE)</f>
        <v>Ultimate 1.6T 215PS Hybrid 4WD [Forest Green Int] MY25</v>
      </c>
      <c r="I275" s="56">
        <f>VLOOKUP($G275,'Wholesale Price List'!$B:$V,9,FALSE)</f>
        <v>43337.5</v>
      </c>
      <c r="J275" s="35">
        <v>0.08</v>
      </c>
      <c r="K275" s="137">
        <v>110</v>
      </c>
      <c r="L275" s="56">
        <f t="shared" si="834"/>
        <v>3357</v>
      </c>
      <c r="M275" s="56">
        <f t="shared" si="835"/>
        <v>39980.5</v>
      </c>
      <c r="N275" s="56">
        <f t="shared" si="836"/>
        <v>7996.1</v>
      </c>
      <c r="O275" s="65">
        <v>780</v>
      </c>
      <c r="P275" s="56">
        <f>VLOOKUP($G275,'Wholesale Price List'!$B:$W,22,FALSE)</f>
        <v>1360</v>
      </c>
      <c r="Q275" s="36">
        <f t="shared" si="837"/>
        <v>50116.6</v>
      </c>
      <c r="R275" s="37">
        <f t="shared" si="838"/>
        <v>4028.3999999999996</v>
      </c>
      <c r="S275" s="18"/>
      <c r="T275" s="65">
        <v>583.33000000000004</v>
      </c>
      <c r="U275" s="56">
        <f t="shared" si="839"/>
        <v>46.666400000000003</v>
      </c>
      <c r="V275" s="56">
        <f t="shared" si="840"/>
        <v>536.66360000000009</v>
      </c>
      <c r="W275" s="56">
        <f t="shared" si="841"/>
        <v>643.99632000000008</v>
      </c>
      <c r="X275" s="36">
        <f t="shared" si="842"/>
        <v>50760.596319999997</v>
      </c>
      <c r="Y275" s="37">
        <f t="shared" si="843"/>
        <v>4216.3996799999995</v>
      </c>
      <c r="Z275" s="18"/>
      <c r="AA275" s="65">
        <v>625</v>
      </c>
      <c r="AB275" s="56">
        <f t="shared" si="844"/>
        <v>50</v>
      </c>
      <c r="AC275" s="56">
        <f t="shared" si="845"/>
        <v>575</v>
      </c>
      <c r="AD275" s="56">
        <f t="shared" si="846"/>
        <v>690</v>
      </c>
      <c r="AE275" s="36">
        <f t="shared" si="847"/>
        <v>50806.6</v>
      </c>
      <c r="AF275" s="37">
        <f t="shared" si="848"/>
        <v>4220.3999999999996</v>
      </c>
      <c r="AG275" s="18"/>
      <c r="AH275" s="56">
        <f t="shared" si="849"/>
        <v>1041.6666666666667</v>
      </c>
      <c r="AI275" s="56">
        <f t="shared" si="850"/>
        <v>83.333333333333343</v>
      </c>
      <c r="AJ275" s="56">
        <f t="shared" si="851"/>
        <v>958.33333333333337</v>
      </c>
      <c r="AK275" s="56">
        <f t="shared" si="852"/>
        <v>1150</v>
      </c>
      <c r="AL275" s="36">
        <f t="shared" si="853"/>
        <v>51266.6</v>
      </c>
      <c r="AM275" s="37">
        <f t="shared" si="854"/>
        <v>4260.3999999999996</v>
      </c>
      <c r="AN275" s="18"/>
      <c r="AO275" s="56"/>
      <c r="AP275" s="56"/>
      <c r="AQ275" s="56"/>
      <c r="AR275" s="56"/>
      <c r="AS275" s="36"/>
      <c r="AT275" s="55"/>
      <c r="AU275" s="18"/>
      <c r="AV275" s="35">
        <v>0.08</v>
      </c>
      <c r="AW275" s="56">
        <f t="shared" si="855"/>
        <v>3467</v>
      </c>
      <c r="AX275" s="35">
        <f t="shared" si="856"/>
        <v>0.08</v>
      </c>
      <c r="AY275" s="56">
        <f t="shared" si="857"/>
        <v>3467</v>
      </c>
      <c r="AZ275" s="35">
        <v>0.12</v>
      </c>
      <c r="BA275" s="56">
        <f t="shared" si="858"/>
        <v>5200.5</v>
      </c>
      <c r="BB275" s="38">
        <f t="shared" si="859"/>
        <v>0.04</v>
      </c>
      <c r="BC275" s="57">
        <f t="shared" si="860"/>
        <v>1733.5</v>
      </c>
      <c r="BD275" s="56">
        <f t="shared" si="861"/>
        <v>23.333200000000005</v>
      </c>
      <c r="BE275" s="57">
        <f t="shared" si="862"/>
        <v>1756.8332</v>
      </c>
      <c r="BF275" s="56">
        <f t="shared" si="863"/>
        <v>25.000000000000004</v>
      </c>
      <c r="BG275" s="57">
        <f t="shared" si="864"/>
        <v>1758.5</v>
      </c>
      <c r="BH275" s="56">
        <f t="shared" si="865"/>
        <v>41.666666666666679</v>
      </c>
      <c r="BI275" s="26">
        <f t="shared" si="866"/>
        <v>1775.1666666666667</v>
      </c>
      <c r="BJ275" s="56"/>
      <c r="BK275" s="66"/>
      <c r="BL275" s="1"/>
    </row>
    <row r="276" spans="1:64" ht="25" customHeight="1" thickBot="1">
      <c r="A276" s="20"/>
      <c r="B276" s="20">
        <f t="shared" si="830"/>
        <v>19</v>
      </c>
      <c r="C276" s="20" t="str">
        <f t="shared" si="831"/>
        <v>SANTA FE HEV [MY26]</v>
      </c>
      <c r="D276" s="33" t="str">
        <f t="shared" si="832"/>
        <v>SANTA FE HEV [MY26] 19</v>
      </c>
      <c r="E276" s="33" t="str">
        <f t="shared" si="833"/>
        <v>SANTA FE HEV [MY26] 19 - Ultimate 1.6T 215PS Hybrid 2WD [Forest Green Int] + Digital Key MY25  (DISCONTINUED)</v>
      </c>
      <c r="F276" s="33" t="str">
        <f>_xlfn.XLOOKUP(G276,'Wholesale Price List'!B:B,'Wholesale Price List'!C:C)</f>
        <v>HYSA16ULT5EHTA  6</v>
      </c>
      <c r="G276" s="33" t="s">
        <v>2211</v>
      </c>
      <c r="H276" s="34" t="str">
        <f>VLOOKUP($G276,'Wholesale Price List'!$B:$Z,4,FALSE)</f>
        <v>Ultimate 1.6T 215PS Hybrid 2WD [Forest Green Int] + Digital Key MY25  (DISCONTINUED)</v>
      </c>
      <c r="I276" s="56">
        <f>VLOOKUP($G276,'Wholesale Price List'!$B:$V,9,FALSE)</f>
        <v>41875</v>
      </c>
      <c r="J276" s="35">
        <v>0.08</v>
      </c>
      <c r="K276" s="137">
        <v>110</v>
      </c>
      <c r="L276" s="56">
        <f t="shared" si="834"/>
        <v>3240</v>
      </c>
      <c r="M276" s="56">
        <f t="shared" si="835"/>
        <v>38635</v>
      </c>
      <c r="N276" s="56">
        <f t="shared" si="836"/>
        <v>7727</v>
      </c>
      <c r="O276" s="65">
        <v>780</v>
      </c>
      <c r="P276" s="56">
        <f>VLOOKUP($G276,'Wholesale Price List'!$B:$W,22,FALSE)</f>
        <v>1360</v>
      </c>
      <c r="Q276" s="36">
        <f t="shared" si="837"/>
        <v>48502</v>
      </c>
      <c r="R276" s="37">
        <f t="shared" si="838"/>
        <v>3888</v>
      </c>
      <c r="S276" s="18"/>
      <c r="T276" s="65">
        <v>583.33000000000004</v>
      </c>
      <c r="U276" s="56">
        <f t="shared" si="839"/>
        <v>46.666400000000003</v>
      </c>
      <c r="V276" s="56">
        <f t="shared" si="840"/>
        <v>536.66360000000009</v>
      </c>
      <c r="W276" s="56">
        <f t="shared" si="841"/>
        <v>643.99632000000008</v>
      </c>
      <c r="X276" s="36">
        <f t="shared" si="842"/>
        <v>49145.996319999998</v>
      </c>
      <c r="Y276" s="37">
        <f t="shared" si="843"/>
        <v>4075.9996799999999</v>
      </c>
      <c r="Z276" s="18"/>
      <c r="AA276" s="65">
        <v>625</v>
      </c>
      <c r="AB276" s="56">
        <f t="shared" si="844"/>
        <v>50</v>
      </c>
      <c r="AC276" s="56">
        <f t="shared" si="845"/>
        <v>575</v>
      </c>
      <c r="AD276" s="56">
        <f t="shared" si="846"/>
        <v>690</v>
      </c>
      <c r="AE276" s="36">
        <f t="shared" si="847"/>
        <v>49192</v>
      </c>
      <c r="AF276" s="37">
        <f t="shared" si="848"/>
        <v>4080</v>
      </c>
      <c r="AG276" s="18"/>
      <c r="AH276" s="56">
        <f t="shared" si="849"/>
        <v>1041.6666666666667</v>
      </c>
      <c r="AI276" s="56">
        <f t="shared" si="850"/>
        <v>83.333333333333343</v>
      </c>
      <c r="AJ276" s="56">
        <f t="shared" si="851"/>
        <v>958.33333333333337</v>
      </c>
      <c r="AK276" s="56">
        <f t="shared" si="852"/>
        <v>1150</v>
      </c>
      <c r="AL276" s="36">
        <f t="shared" si="853"/>
        <v>49652</v>
      </c>
      <c r="AM276" s="37">
        <f t="shared" si="854"/>
        <v>4120</v>
      </c>
      <c r="AN276" s="18"/>
      <c r="AO276" s="56"/>
      <c r="AP276" s="56"/>
      <c r="AQ276" s="56"/>
      <c r="AR276" s="56"/>
      <c r="AS276" s="36"/>
      <c r="AT276" s="55"/>
      <c r="AU276" s="18"/>
      <c r="AV276" s="35">
        <v>0.08</v>
      </c>
      <c r="AW276" s="56">
        <f t="shared" si="855"/>
        <v>3350</v>
      </c>
      <c r="AX276" s="35">
        <f t="shared" si="856"/>
        <v>0.08</v>
      </c>
      <c r="AY276" s="56">
        <f t="shared" si="857"/>
        <v>3350</v>
      </c>
      <c r="AZ276" s="35">
        <v>0.12</v>
      </c>
      <c r="BA276" s="56">
        <f t="shared" si="858"/>
        <v>5025</v>
      </c>
      <c r="BB276" s="38">
        <f t="shared" si="859"/>
        <v>0.04</v>
      </c>
      <c r="BC276" s="57">
        <f t="shared" si="860"/>
        <v>1675</v>
      </c>
      <c r="BD276" s="56">
        <f t="shared" si="861"/>
        <v>23.333200000000005</v>
      </c>
      <c r="BE276" s="57">
        <f t="shared" si="862"/>
        <v>1698.3332</v>
      </c>
      <c r="BF276" s="56">
        <f t="shared" si="863"/>
        <v>25.000000000000004</v>
      </c>
      <c r="BG276" s="57">
        <f t="shared" si="864"/>
        <v>1700</v>
      </c>
      <c r="BH276" s="56">
        <f t="shared" si="865"/>
        <v>41.666666666666679</v>
      </c>
      <c r="BI276" s="26">
        <f t="shared" si="866"/>
        <v>1716.6666666666667</v>
      </c>
      <c r="BJ276" s="56"/>
      <c r="BK276" s="66"/>
      <c r="BL276" s="1"/>
    </row>
    <row r="277" spans="1:64" ht="25" customHeight="1">
      <c r="A277" s="20"/>
      <c r="B277" s="20">
        <f t="shared" si="830"/>
        <v>20</v>
      </c>
      <c r="C277" s="20" t="str">
        <f t="shared" si="831"/>
        <v>SANTA FE HEV [MY26]</v>
      </c>
      <c r="D277" s="33" t="str">
        <f t="shared" si="832"/>
        <v>SANTA FE HEV [MY26] 20</v>
      </c>
      <c r="E277" s="33" t="str">
        <f t="shared" si="833"/>
        <v>SANTA FE HEV [MY26] 20 - Ultimate 1.6T 215PS Hybrid 4WD [Forest Green Int] + Digital Key MY25  (DISCONTINUED)</v>
      </c>
      <c r="F277" s="33" t="str">
        <f>_xlfn.XLOOKUP(G277,'Wholesale Price List'!B:B,'Wholesale Price List'!C:C)</f>
        <v>HYSA16ULT5EHTA4 6</v>
      </c>
      <c r="G277" s="33" t="s">
        <v>2212</v>
      </c>
      <c r="H277" s="34" t="str">
        <f>VLOOKUP($G277,'Wholesale Price List'!$B:$Z,4,FALSE)</f>
        <v>Ultimate 1.6T 215PS Hybrid 4WD [Forest Green Int] + Digital Key MY25  (DISCONTINUED)</v>
      </c>
      <c r="I277" s="56">
        <f>VLOOKUP($G277,'Wholesale Price List'!$B:$V,9,FALSE)</f>
        <v>43587.5</v>
      </c>
      <c r="J277" s="35">
        <v>0.08</v>
      </c>
      <c r="K277" s="137">
        <v>110</v>
      </c>
      <c r="L277" s="56">
        <f t="shared" si="834"/>
        <v>3377</v>
      </c>
      <c r="M277" s="56">
        <f t="shared" si="835"/>
        <v>40210.5</v>
      </c>
      <c r="N277" s="56">
        <f t="shared" si="836"/>
        <v>8042.1</v>
      </c>
      <c r="O277" s="65">
        <v>780</v>
      </c>
      <c r="P277" s="56">
        <f>VLOOKUP($G277,'Wholesale Price List'!$B:$W,22,FALSE)</f>
        <v>1360</v>
      </c>
      <c r="Q277" s="36">
        <f t="shared" si="837"/>
        <v>50392.6</v>
      </c>
      <c r="R277" s="37">
        <f t="shared" si="838"/>
        <v>4052.3999999999996</v>
      </c>
      <c r="S277" s="18"/>
      <c r="T277" s="65">
        <v>583.33000000000004</v>
      </c>
      <c r="U277" s="56">
        <f t="shared" si="839"/>
        <v>46.666400000000003</v>
      </c>
      <c r="V277" s="56">
        <f t="shared" si="840"/>
        <v>536.66360000000009</v>
      </c>
      <c r="W277" s="56">
        <f t="shared" si="841"/>
        <v>643.99632000000008</v>
      </c>
      <c r="X277" s="36">
        <f t="shared" si="842"/>
        <v>51036.596319999997</v>
      </c>
      <c r="Y277" s="37">
        <f t="shared" si="843"/>
        <v>4240.3996799999995</v>
      </c>
      <c r="Z277" s="18"/>
      <c r="AA277" s="65">
        <v>625</v>
      </c>
      <c r="AB277" s="56">
        <f t="shared" si="844"/>
        <v>50</v>
      </c>
      <c r="AC277" s="56">
        <f t="shared" si="845"/>
        <v>575</v>
      </c>
      <c r="AD277" s="56">
        <f t="shared" si="846"/>
        <v>690</v>
      </c>
      <c r="AE277" s="36">
        <f t="shared" si="847"/>
        <v>51082.6</v>
      </c>
      <c r="AF277" s="37">
        <f t="shared" si="848"/>
        <v>4244.3999999999996</v>
      </c>
      <c r="AG277" s="18"/>
      <c r="AH277" s="56">
        <f t="shared" si="849"/>
        <v>1041.6666666666667</v>
      </c>
      <c r="AI277" s="56">
        <f t="shared" si="850"/>
        <v>83.333333333333343</v>
      </c>
      <c r="AJ277" s="56">
        <f t="shared" si="851"/>
        <v>958.33333333333337</v>
      </c>
      <c r="AK277" s="56">
        <f t="shared" si="852"/>
        <v>1150</v>
      </c>
      <c r="AL277" s="36">
        <f t="shared" si="853"/>
        <v>51542.6</v>
      </c>
      <c r="AM277" s="37">
        <f t="shared" si="854"/>
        <v>4284.3999999999996</v>
      </c>
      <c r="AN277" s="18"/>
      <c r="AO277" s="56"/>
      <c r="AP277" s="56"/>
      <c r="AQ277" s="56"/>
      <c r="AR277" s="56"/>
      <c r="AS277" s="36"/>
      <c r="AT277" s="55"/>
      <c r="AU277" s="18"/>
      <c r="AV277" s="35">
        <v>0.08</v>
      </c>
      <c r="AW277" s="56">
        <f t="shared" si="855"/>
        <v>3487</v>
      </c>
      <c r="AX277" s="35">
        <f t="shared" si="856"/>
        <v>0.08</v>
      </c>
      <c r="AY277" s="56">
        <f t="shared" si="857"/>
        <v>3487</v>
      </c>
      <c r="AZ277" s="35">
        <v>0.12</v>
      </c>
      <c r="BA277" s="56">
        <f t="shared" si="858"/>
        <v>5230.5</v>
      </c>
      <c r="BB277" s="38">
        <f t="shared" si="859"/>
        <v>0.04</v>
      </c>
      <c r="BC277" s="57">
        <f t="shared" si="860"/>
        <v>1743.5</v>
      </c>
      <c r="BD277" s="56">
        <f t="shared" si="861"/>
        <v>23.333200000000005</v>
      </c>
      <c r="BE277" s="57">
        <f t="shared" si="862"/>
        <v>1766.8332</v>
      </c>
      <c r="BF277" s="56">
        <f t="shared" si="863"/>
        <v>25.000000000000004</v>
      </c>
      <c r="BG277" s="57">
        <f t="shared" si="864"/>
        <v>1768.5</v>
      </c>
      <c r="BH277" s="56">
        <f t="shared" si="865"/>
        <v>41.666666666666679</v>
      </c>
      <c r="BI277" s="26">
        <f t="shared" si="866"/>
        <v>1785.1666666666667</v>
      </c>
      <c r="BJ277" s="168"/>
      <c r="BK277" s="66"/>
      <c r="BL277" s="1"/>
    </row>
    <row r="278" spans="1:64" ht="25" customHeight="1" thickBot="1">
      <c r="A278" s="20"/>
      <c r="B278" s="20"/>
      <c r="C278" s="20"/>
      <c r="D278" s="172" t="s">
        <v>3243</v>
      </c>
      <c r="E278" s="173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173"/>
      <c r="AK278" s="173"/>
      <c r="AL278" s="173"/>
      <c r="AM278" s="173"/>
      <c r="AN278" s="173"/>
      <c r="AO278" s="173"/>
      <c r="AP278" s="173"/>
      <c r="AQ278" s="173"/>
      <c r="AR278" s="173"/>
      <c r="AS278" s="173"/>
      <c r="AT278" s="173"/>
      <c r="AU278" s="173"/>
      <c r="AV278" s="173"/>
      <c r="AW278" s="173"/>
      <c r="AX278" s="173"/>
      <c r="AY278" s="173"/>
      <c r="AZ278" s="173"/>
      <c r="BA278" s="173"/>
      <c r="BB278" s="173"/>
      <c r="BC278" s="173"/>
      <c r="BD278" s="173"/>
      <c r="BE278" s="173"/>
      <c r="BF278" s="173"/>
      <c r="BG278" s="173"/>
      <c r="BH278" s="173"/>
      <c r="BI278" s="173"/>
      <c r="BJ278" s="170"/>
      <c r="BK278" s="171"/>
      <c r="BL278" s="1"/>
    </row>
    <row r="279" spans="1:64" ht="25" customHeight="1" thickBot="1">
      <c r="A279" s="20"/>
      <c r="B279" s="20">
        <f t="shared" ref="B279" si="867">IF(BJ278="Title",1,IF(BJ279="Title","",B278+1))</f>
        <v>1</v>
      </c>
      <c r="C279" s="20" t="str">
        <f t="shared" ref="C279" si="868">IF(B279=1,D278,IF(B279="","",C278))</f>
        <v>SANTA FE HEV [MY26]</v>
      </c>
      <c r="D279" s="33" t="str">
        <f t="shared" ref="D279" si="869">C279&amp;" "&amp;B279</f>
        <v>SANTA FE HEV [MY26] 1</v>
      </c>
      <c r="E279" s="33" t="str">
        <f t="shared" ref="E279" si="870">D279&amp;" - "&amp;H279</f>
        <v xml:space="preserve">SANTA FE HEV [MY26] 1 - Premium 1.6T 239PS Hybrid 2WD </v>
      </c>
      <c r="F279" s="33" t="str">
        <f>_xlfn.XLOOKUP(G279,'Wholesale Price List'!B:B,'Wholesale Price List'!C:C)</f>
        <v>HYSA16PR25EHTA  6</v>
      </c>
      <c r="G279" s="33" t="s">
        <v>3064</v>
      </c>
      <c r="H279" s="34" t="str">
        <f>VLOOKUP($G279,'Wholesale Price List'!$B:$Z,4,FALSE)</f>
        <v xml:space="preserve">Premium 1.6T 239PS Hybrid 2WD </v>
      </c>
      <c r="I279" s="56">
        <f>VLOOKUP($G279,'Wholesale Price List'!$B:$V,9,FALSE)</f>
        <v>39124.999999999993</v>
      </c>
      <c r="J279" s="35">
        <v>0.08</v>
      </c>
      <c r="K279" s="137">
        <v>110</v>
      </c>
      <c r="L279" s="56">
        <f t="shared" ref="L279" si="871">(I279*J279)-K279</f>
        <v>3019.9999999999995</v>
      </c>
      <c r="M279" s="56">
        <f t="shared" ref="M279" si="872">I279-L279</f>
        <v>36104.999999999993</v>
      </c>
      <c r="N279" s="56">
        <f t="shared" ref="N279" si="873">M279*20%</f>
        <v>7220.9999999999991</v>
      </c>
      <c r="O279" s="65">
        <v>780</v>
      </c>
      <c r="P279" s="56">
        <f>VLOOKUP($G279,'Wholesale Price List'!$B:$W,22,FALSE)</f>
        <v>1360</v>
      </c>
      <c r="Q279" s="36">
        <f t="shared" ref="Q279" si="874">SUM(M279:P279)</f>
        <v>45465.999999999993</v>
      </c>
      <c r="R279" s="37">
        <f t="shared" ref="R279" si="875">((J279*I279)*1.2)-(K279*1.2)</f>
        <v>3623.9999999999991</v>
      </c>
      <c r="S279" s="18"/>
      <c r="T279" s="65">
        <v>583.33000000000004</v>
      </c>
      <c r="U279" s="56">
        <f t="shared" ref="U279" si="876">T279*J279</f>
        <v>46.666400000000003</v>
      </c>
      <c r="V279" s="56">
        <f t="shared" ref="V279" si="877">T279-U279</f>
        <v>536.66360000000009</v>
      </c>
      <c r="W279" s="56">
        <f t="shared" ref="W279" si="878">V279*1.2</f>
        <v>643.99632000000008</v>
      </c>
      <c r="X279" s="36">
        <f t="shared" ref="X279" si="879">Q279+((T279-U279)*1.2)</f>
        <v>46109.996319999991</v>
      </c>
      <c r="Y279" s="37">
        <f t="shared" ref="Y279" si="880">((J279*I279)+(J279*T279))*1.2</f>
        <v>3811.9996799999994</v>
      </c>
      <c r="Z279" s="18"/>
      <c r="AA279" s="65">
        <v>625</v>
      </c>
      <c r="AB279" s="56">
        <f t="shared" ref="AB279" si="881">AA279*J279</f>
        <v>50</v>
      </c>
      <c r="AC279" s="56">
        <f t="shared" ref="AC279" si="882">AA279-AB279</f>
        <v>575</v>
      </c>
      <c r="AD279" s="56">
        <f t="shared" ref="AD279" si="883">AC279*1.2</f>
        <v>690</v>
      </c>
      <c r="AE279" s="36">
        <f t="shared" ref="AE279" si="884">Q279+AD279</f>
        <v>46155.999999999993</v>
      </c>
      <c r="AF279" s="37">
        <f t="shared" ref="AF279" si="885">((J279*I279)+(J279*AA279))*1.2</f>
        <v>3815.9999999999991</v>
      </c>
      <c r="AG279" s="18"/>
      <c r="AH279" s="56">
        <f t="shared" si="849"/>
        <v>1041.6666666666667</v>
      </c>
      <c r="AI279" s="56">
        <f t="shared" ref="AI279" si="886">AH279*J279</f>
        <v>83.333333333333343</v>
      </c>
      <c r="AJ279" s="56">
        <f t="shared" ref="AJ279" si="887">AH279-AI279</f>
        <v>958.33333333333337</v>
      </c>
      <c r="AK279" s="56">
        <f t="shared" ref="AK279" si="888">AJ279*1.2</f>
        <v>1150</v>
      </c>
      <c r="AL279" s="36">
        <f t="shared" ref="AL279" si="889">Q279+AK279</f>
        <v>46615.999999999993</v>
      </c>
      <c r="AM279" s="37">
        <f t="shared" ref="AM279" si="890">((J279*I279)+(J279*AH279))*1.2</f>
        <v>3855.9999999999995</v>
      </c>
      <c r="AN279" s="18"/>
      <c r="AO279" s="56"/>
      <c r="AP279" s="56"/>
      <c r="AQ279" s="56"/>
      <c r="AR279" s="56"/>
      <c r="AS279" s="36"/>
      <c r="AT279" s="55"/>
      <c r="AU279" s="18"/>
      <c r="AV279" s="35">
        <v>0.08</v>
      </c>
      <c r="AW279" s="56">
        <f t="shared" ref="AW279" si="891">AV279*I279</f>
        <v>3129.9999999999995</v>
      </c>
      <c r="AX279" s="35">
        <f t="shared" ref="AX279" si="892">J279</f>
        <v>0.08</v>
      </c>
      <c r="AY279" s="56">
        <f t="shared" ref="AY279" si="893">I279*J279</f>
        <v>3129.9999999999995</v>
      </c>
      <c r="AZ279" s="35">
        <v>0.12</v>
      </c>
      <c r="BA279" s="56">
        <f t="shared" ref="BA279" si="894">AZ279*I279</f>
        <v>4694.9999999999991</v>
      </c>
      <c r="BB279" s="38">
        <f t="shared" ref="BB279" si="895">BC279/I279</f>
        <v>4.0000000000000008E-2</v>
      </c>
      <c r="BC279" s="57">
        <f t="shared" ref="BC279" si="896">(AY279+AW279)-BA279</f>
        <v>1565</v>
      </c>
      <c r="BD279" s="56">
        <f t="shared" ref="BD279" si="897">((AX279+AV279)-AZ279)*T279</f>
        <v>23.333200000000005</v>
      </c>
      <c r="BE279" s="57">
        <f t="shared" ref="BE279" si="898">BC279+BD279</f>
        <v>1588.3332</v>
      </c>
      <c r="BF279" s="56">
        <f t="shared" ref="BF279" si="899">((AX279+AV279)-AZ279)*AA279</f>
        <v>25.000000000000004</v>
      </c>
      <c r="BG279" s="57">
        <f t="shared" ref="BG279" si="900">BC279+BF279</f>
        <v>1590</v>
      </c>
      <c r="BH279" s="56">
        <f t="shared" ref="BH279" si="901">((AX279+AV279)-AZ279)*AH279</f>
        <v>41.666666666666679</v>
      </c>
      <c r="BI279" s="26">
        <f t="shared" ref="BI279" si="902">BC279+BH279</f>
        <v>1606.6666666666667</v>
      </c>
      <c r="BJ279" s="169"/>
      <c r="BK279" s="66"/>
      <c r="BL279" s="1"/>
    </row>
    <row r="280" spans="1:64" ht="25" customHeight="1" thickBot="1">
      <c r="A280" s="20"/>
      <c r="B280" s="20">
        <f t="shared" ref="B280:B298" si="903">IF(BJ279="Title",1,IF(BJ280="Title","",B279+1))</f>
        <v>2</v>
      </c>
      <c r="C280" s="20" t="str">
        <f t="shared" ref="C280:C298" si="904">IF(B280=1,D279,IF(B280="","",C279))</f>
        <v>SANTA FE HEV [MY26]</v>
      </c>
      <c r="D280" s="33" t="str">
        <f t="shared" ref="D280:D298" si="905">C280&amp;" "&amp;B280</f>
        <v>SANTA FE HEV [MY26] 2</v>
      </c>
      <c r="E280" s="33" t="str">
        <f t="shared" ref="E280:E298" si="906">D280&amp;" - "&amp;H280</f>
        <v xml:space="preserve">SANTA FE HEV [MY26] 2 - Premium 1.6T 239PS Hybrid 4WD </v>
      </c>
      <c r="F280" s="33" t="str">
        <f>_xlfn.XLOOKUP(G280,'Wholesale Price List'!B:B,'Wholesale Price List'!C:C)</f>
        <v>HYSA16PR25EHTA4 6</v>
      </c>
      <c r="G280" s="33" t="s">
        <v>3067</v>
      </c>
      <c r="H280" s="34" t="str">
        <f>VLOOKUP($G280,'Wholesale Price List'!$B:$Z,4,FALSE)</f>
        <v xml:space="preserve">Premium 1.6T 239PS Hybrid 4WD </v>
      </c>
      <c r="I280" s="56">
        <f>VLOOKUP($G280,'Wholesale Price List'!$B:$V,9,FALSE)</f>
        <v>40837.499999999993</v>
      </c>
      <c r="J280" s="35">
        <v>0.08</v>
      </c>
      <c r="K280" s="137">
        <v>110</v>
      </c>
      <c r="L280" s="56">
        <f t="shared" ref="L280:L298" si="907">(I280*J280)-K280</f>
        <v>3156.9999999999995</v>
      </c>
      <c r="M280" s="56">
        <f t="shared" ref="M280:M298" si="908">I280-L280</f>
        <v>37680.499999999993</v>
      </c>
      <c r="N280" s="56">
        <f t="shared" ref="N280:N298" si="909">M280*20%</f>
        <v>7536.0999999999985</v>
      </c>
      <c r="O280" s="65">
        <v>780</v>
      </c>
      <c r="P280" s="56">
        <f>VLOOKUP($G280,'Wholesale Price List'!$B:$W,22,FALSE)</f>
        <v>1360</v>
      </c>
      <c r="Q280" s="36">
        <f t="shared" ref="Q280:Q298" si="910">SUM(M280:P280)</f>
        <v>47356.599999999991</v>
      </c>
      <c r="R280" s="37">
        <f t="shared" ref="R280:R298" si="911">((J280*I280)*1.2)-(K280*1.2)</f>
        <v>3788.3999999999992</v>
      </c>
      <c r="S280" s="18"/>
      <c r="T280" s="65">
        <v>583.33000000000004</v>
      </c>
      <c r="U280" s="56">
        <f t="shared" ref="U280:U298" si="912">T280*J280</f>
        <v>46.666400000000003</v>
      </c>
      <c r="V280" s="56">
        <f t="shared" ref="V280:V298" si="913">T280-U280</f>
        <v>536.66360000000009</v>
      </c>
      <c r="W280" s="56">
        <f t="shared" ref="W280:W298" si="914">V280*1.2</f>
        <v>643.99632000000008</v>
      </c>
      <c r="X280" s="36">
        <f t="shared" ref="X280:X298" si="915">Q280+((T280-U280)*1.2)</f>
        <v>48000.59631999999</v>
      </c>
      <c r="Y280" s="37">
        <f t="shared" ref="Y280:Y298" si="916">((J280*I280)+(J280*T280))*1.2</f>
        <v>3976.3996799999995</v>
      </c>
      <c r="Z280" s="18"/>
      <c r="AA280" s="65">
        <v>625</v>
      </c>
      <c r="AB280" s="56">
        <f t="shared" ref="AB280:AB298" si="917">AA280*J280</f>
        <v>50</v>
      </c>
      <c r="AC280" s="56">
        <f t="shared" ref="AC280:AC298" si="918">AA280-AB280</f>
        <v>575</v>
      </c>
      <c r="AD280" s="56">
        <f t="shared" ref="AD280:AD298" si="919">AC280*1.2</f>
        <v>690</v>
      </c>
      <c r="AE280" s="36">
        <f t="shared" ref="AE280:AE298" si="920">Q280+AD280</f>
        <v>48046.599999999991</v>
      </c>
      <c r="AF280" s="37">
        <f t="shared" ref="AF280:AF298" si="921">((J280*I280)+(J280*AA280))*1.2</f>
        <v>3980.3999999999992</v>
      </c>
      <c r="AG280" s="18"/>
      <c r="AH280" s="56">
        <f t="shared" si="849"/>
        <v>1041.6666666666667</v>
      </c>
      <c r="AI280" s="56">
        <f t="shared" ref="AI280:AI298" si="922">AH280*J280</f>
        <v>83.333333333333343</v>
      </c>
      <c r="AJ280" s="56">
        <f t="shared" ref="AJ280:AJ298" si="923">AH280-AI280</f>
        <v>958.33333333333337</v>
      </c>
      <c r="AK280" s="56">
        <f t="shared" ref="AK280:AK298" si="924">AJ280*1.2</f>
        <v>1150</v>
      </c>
      <c r="AL280" s="36">
        <f t="shared" ref="AL280:AL298" si="925">Q280+AK280</f>
        <v>48506.599999999991</v>
      </c>
      <c r="AM280" s="37">
        <f t="shared" ref="AM280:AM298" si="926">((J280*I280)+(J280*AH280))*1.2</f>
        <v>4020.3999999999996</v>
      </c>
      <c r="AN280" s="18"/>
      <c r="AO280" s="56"/>
      <c r="AP280" s="56"/>
      <c r="AQ280" s="56"/>
      <c r="AR280" s="56"/>
      <c r="AS280" s="36"/>
      <c r="AT280" s="55"/>
      <c r="AU280" s="18"/>
      <c r="AV280" s="35">
        <v>0.08</v>
      </c>
      <c r="AW280" s="56">
        <f t="shared" ref="AW280:AW298" si="927">AV280*I280</f>
        <v>3266.9999999999995</v>
      </c>
      <c r="AX280" s="35">
        <f t="shared" ref="AX280:AX298" si="928">J280</f>
        <v>0.08</v>
      </c>
      <c r="AY280" s="56">
        <f t="shared" ref="AY280:AY298" si="929">I280*J280</f>
        <v>3266.9999999999995</v>
      </c>
      <c r="AZ280" s="35">
        <v>0.12</v>
      </c>
      <c r="BA280" s="56">
        <f t="shared" ref="BA280:BA298" si="930">AZ280*I280</f>
        <v>4900.4999999999991</v>
      </c>
      <c r="BB280" s="38">
        <f t="shared" ref="BB280:BB298" si="931">BC280/I280</f>
        <v>4.0000000000000008E-2</v>
      </c>
      <c r="BC280" s="57">
        <f t="shared" ref="BC280:BC298" si="932">(AY280+AW280)-BA280</f>
        <v>1633.5</v>
      </c>
      <c r="BD280" s="56">
        <f t="shared" ref="BD280:BD298" si="933">((AX280+AV280)-AZ280)*T280</f>
        <v>23.333200000000005</v>
      </c>
      <c r="BE280" s="57">
        <f t="shared" ref="BE280:BE298" si="934">BC280+BD280</f>
        <v>1656.8332</v>
      </c>
      <c r="BF280" s="56">
        <f t="shared" ref="BF280:BF298" si="935">((AX280+AV280)-AZ280)*AA280</f>
        <v>25.000000000000004</v>
      </c>
      <c r="BG280" s="57">
        <f t="shared" ref="BG280:BG298" si="936">BC280+BF280</f>
        <v>1658.5</v>
      </c>
      <c r="BH280" s="56">
        <f t="shared" ref="BH280:BH298" si="937">((AX280+AV280)-AZ280)*AH280</f>
        <v>41.666666666666679</v>
      </c>
      <c r="BI280" s="26">
        <f t="shared" ref="BI280:BI298" si="938">BC280+BH280</f>
        <v>1675.1666666666667</v>
      </c>
      <c r="BJ280" s="56"/>
      <c r="BK280" s="66"/>
      <c r="BL280" s="1"/>
    </row>
    <row r="281" spans="1:64" ht="25" customHeight="1" thickBot="1">
      <c r="A281" s="20"/>
      <c r="B281" s="20">
        <f t="shared" si="903"/>
        <v>3</v>
      </c>
      <c r="C281" s="20" t="str">
        <f t="shared" si="904"/>
        <v>SANTA FE HEV [MY26]</v>
      </c>
      <c r="D281" s="33" t="str">
        <f t="shared" si="905"/>
        <v>SANTA FE HEV [MY26] 3</v>
      </c>
      <c r="E281" s="33" t="str">
        <f t="shared" si="906"/>
        <v>SANTA FE HEV [MY26] 3 - Ultimate 1.6T 239PS Hybrid 2WD</v>
      </c>
      <c r="F281" s="33" t="str">
        <f>_xlfn.XLOOKUP(G281,'Wholesale Price List'!B:B,'Wholesale Price List'!C:C)</f>
        <v>HYSA16UT25EHTA  6</v>
      </c>
      <c r="G281" s="33" t="s">
        <v>3070</v>
      </c>
      <c r="H281" s="34" t="str">
        <f>VLOOKUP($G281,'Wholesale Price List'!$B:$Z,4,FALSE)</f>
        <v>Ultimate 1.6T 239PS Hybrid 2WD</v>
      </c>
      <c r="I281" s="56">
        <f>VLOOKUP($G281,'Wholesale Price List'!$B:$V,9,FALSE)</f>
        <v>42041.666666666672</v>
      </c>
      <c r="J281" s="35">
        <v>0.08</v>
      </c>
      <c r="K281" s="137">
        <v>110</v>
      </c>
      <c r="L281" s="56">
        <f t="shared" si="907"/>
        <v>3253.3333333333339</v>
      </c>
      <c r="M281" s="56">
        <f t="shared" si="908"/>
        <v>38788.333333333336</v>
      </c>
      <c r="N281" s="56">
        <f t="shared" si="909"/>
        <v>7757.6666666666679</v>
      </c>
      <c r="O281" s="65">
        <v>780</v>
      </c>
      <c r="P281" s="56">
        <f>VLOOKUP($G281,'Wholesale Price List'!$B:$W,22,FALSE)</f>
        <v>1360</v>
      </c>
      <c r="Q281" s="36">
        <f t="shared" si="910"/>
        <v>48686</v>
      </c>
      <c r="R281" s="37">
        <f t="shared" si="911"/>
        <v>3904.0000000000005</v>
      </c>
      <c r="S281" s="18"/>
      <c r="T281" s="65">
        <v>583.33000000000004</v>
      </c>
      <c r="U281" s="56">
        <f t="shared" si="912"/>
        <v>46.666400000000003</v>
      </c>
      <c r="V281" s="56">
        <f t="shared" si="913"/>
        <v>536.66360000000009</v>
      </c>
      <c r="W281" s="56">
        <f t="shared" si="914"/>
        <v>643.99632000000008</v>
      </c>
      <c r="X281" s="36">
        <f t="shared" si="915"/>
        <v>49329.996319999998</v>
      </c>
      <c r="Y281" s="37">
        <f t="shared" si="916"/>
        <v>4091.9996800000008</v>
      </c>
      <c r="Z281" s="18"/>
      <c r="AA281" s="65">
        <v>625</v>
      </c>
      <c r="AB281" s="56">
        <f t="shared" si="917"/>
        <v>50</v>
      </c>
      <c r="AC281" s="56">
        <f t="shared" si="918"/>
        <v>575</v>
      </c>
      <c r="AD281" s="56">
        <f t="shared" si="919"/>
        <v>690</v>
      </c>
      <c r="AE281" s="36">
        <f t="shared" si="920"/>
        <v>49376</v>
      </c>
      <c r="AF281" s="37">
        <f t="shared" si="921"/>
        <v>4096.0000000000009</v>
      </c>
      <c r="AG281" s="18"/>
      <c r="AH281" s="56">
        <f t="shared" si="849"/>
        <v>1041.6666666666667</v>
      </c>
      <c r="AI281" s="56">
        <f t="shared" si="922"/>
        <v>83.333333333333343</v>
      </c>
      <c r="AJ281" s="56">
        <f t="shared" si="923"/>
        <v>958.33333333333337</v>
      </c>
      <c r="AK281" s="56">
        <f t="shared" si="924"/>
        <v>1150</v>
      </c>
      <c r="AL281" s="36">
        <f t="shared" si="925"/>
        <v>49836</v>
      </c>
      <c r="AM281" s="37">
        <f t="shared" si="926"/>
        <v>4136.0000000000009</v>
      </c>
      <c r="AN281" s="18"/>
      <c r="AO281" s="56"/>
      <c r="AP281" s="56"/>
      <c r="AQ281" s="56"/>
      <c r="AR281" s="56"/>
      <c r="AS281" s="36"/>
      <c r="AT281" s="55"/>
      <c r="AU281" s="18"/>
      <c r="AV281" s="35">
        <v>0.08</v>
      </c>
      <c r="AW281" s="56">
        <f t="shared" si="927"/>
        <v>3363.3333333333339</v>
      </c>
      <c r="AX281" s="35">
        <f t="shared" si="928"/>
        <v>0.08</v>
      </c>
      <c r="AY281" s="56">
        <f t="shared" si="929"/>
        <v>3363.3333333333339</v>
      </c>
      <c r="AZ281" s="35">
        <v>0.12</v>
      </c>
      <c r="BA281" s="56">
        <f t="shared" si="930"/>
        <v>5045</v>
      </c>
      <c r="BB281" s="38">
        <f t="shared" si="931"/>
        <v>4.0000000000000022E-2</v>
      </c>
      <c r="BC281" s="57">
        <f t="shared" si="932"/>
        <v>1681.6666666666679</v>
      </c>
      <c r="BD281" s="56">
        <f t="shared" si="933"/>
        <v>23.333200000000005</v>
      </c>
      <c r="BE281" s="57">
        <f t="shared" si="934"/>
        <v>1704.9998666666679</v>
      </c>
      <c r="BF281" s="56">
        <f t="shared" si="935"/>
        <v>25.000000000000004</v>
      </c>
      <c r="BG281" s="57">
        <f t="shared" si="936"/>
        <v>1706.6666666666679</v>
      </c>
      <c r="BH281" s="56">
        <f t="shared" si="937"/>
        <v>41.666666666666679</v>
      </c>
      <c r="BI281" s="26">
        <f t="shared" si="938"/>
        <v>1723.3333333333346</v>
      </c>
      <c r="BJ281" s="56"/>
      <c r="BK281" s="66"/>
      <c r="BL281" s="1"/>
    </row>
    <row r="282" spans="1:64" ht="25" customHeight="1" thickBot="1">
      <c r="A282" s="20"/>
      <c r="B282" s="20">
        <f t="shared" si="903"/>
        <v>4</v>
      </c>
      <c r="C282" s="20" t="str">
        <f t="shared" si="904"/>
        <v>SANTA FE HEV [MY26]</v>
      </c>
      <c r="D282" s="33" t="str">
        <f t="shared" si="905"/>
        <v>SANTA FE HEV [MY26] 4</v>
      </c>
      <c r="E282" s="33" t="str">
        <f t="shared" si="906"/>
        <v>SANTA FE HEV [MY26] 4 - Ultimate 1.6T 239PS Hybrid 4WD</v>
      </c>
      <c r="F282" s="33" t="str">
        <f>_xlfn.XLOOKUP(G282,'Wholesale Price List'!B:B,'Wholesale Price List'!C:C)</f>
        <v>HYSA16UT25EHTA4 6</v>
      </c>
      <c r="G282" s="33" t="s">
        <v>3073</v>
      </c>
      <c r="H282" s="34" t="str">
        <f>VLOOKUP($G282,'Wholesale Price List'!$B:$Z,4,FALSE)</f>
        <v>Ultimate 1.6T 239PS Hybrid 4WD</v>
      </c>
      <c r="I282" s="56">
        <f>VLOOKUP($G282,'Wholesale Price List'!$B:$V,9,FALSE)</f>
        <v>43754.166666666672</v>
      </c>
      <c r="J282" s="35">
        <v>0.08</v>
      </c>
      <c r="K282" s="137">
        <v>110</v>
      </c>
      <c r="L282" s="56">
        <f t="shared" si="907"/>
        <v>3390.3333333333339</v>
      </c>
      <c r="M282" s="56">
        <f t="shared" si="908"/>
        <v>40363.833333333336</v>
      </c>
      <c r="N282" s="56">
        <f t="shared" si="909"/>
        <v>8072.7666666666673</v>
      </c>
      <c r="O282" s="65">
        <v>780</v>
      </c>
      <c r="P282" s="56">
        <f>VLOOKUP($G282,'Wholesale Price List'!$B:$W,22,FALSE)</f>
        <v>1360</v>
      </c>
      <c r="Q282" s="36">
        <f t="shared" si="910"/>
        <v>50576.600000000006</v>
      </c>
      <c r="R282" s="37">
        <f t="shared" si="911"/>
        <v>4068.4000000000005</v>
      </c>
      <c r="S282" s="18"/>
      <c r="T282" s="65">
        <v>583.33000000000004</v>
      </c>
      <c r="U282" s="56">
        <f t="shared" si="912"/>
        <v>46.666400000000003</v>
      </c>
      <c r="V282" s="56">
        <f t="shared" si="913"/>
        <v>536.66360000000009</v>
      </c>
      <c r="W282" s="56">
        <f t="shared" si="914"/>
        <v>643.99632000000008</v>
      </c>
      <c r="X282" s="36">
        <f t="shared" si="915"/>
        <v>51220.596320000004</v>
      </c>
      <c r="Y282" s="37">
        <f t="shared" si="916"/>
        <v>4256.3996800000004</v>
      </c>
      <c r="Z282" s="18"/>
      <c r="AA282" s="65">
        <v>625</v>
      </c>
      <c r="AB282" s="56">
        <f t="shared" si="917"/>
        <v>50</v>
      </c>
      <c r="AC282" s="56">
        <f t="shared" si="918"/>
        <v>575</v>
      </c>
      <c r="AD282" s="56">
        <f t="shared" si="919"/>
        <v>690</v>
      </c>
      <c r="AE282" s="36">
        <f t="shared" si="920"/>
        <v>51266.600000000006</v>
      </c>
      <c r="AF282" s="37">
        <f t="shared" si="921"/>
        <v>4260.4000000000005</v>
      </c>
      <c r="AG282" s="18"/>
      <c r="AH282" s="56">
        <f t="shared" si="849"/>
        <v>1041.6666666666667</v>
      </c>
      <c r="AI282" s="56">
        <f t="shared" si="922"/>
        <v>83.333333333333343</v>
      </c>
      <c r="AJ282" s="56">
        <f t="shared" si="923"/>
        <v>958.33333333333337</v>
      </c>
      <c r="AK282" s="56">
        <f t="shared" si="924"/>
        <v>1150</v>
      </c>
      <c r="AL282" s="36">
        <f t="shared" si="925"/>
        <v>51726.600000000006</v>
      </c>
      <c r="AM282" s="37">
        <f t="shared" si="926"/>
        <v>4300.4000000000005</v>
      </c>
      <c r="AN282" s="18"/>
      <c r="AO282" s="56"/>
      <c r="AP282" s="56"/>
      <c r="AQ282" s="56"/>
      <c r="AR282" s="56"/>
      <c r="AS282" s="36"/>
      <c r="AT282" s="55"/>
      <c r="AU282" s="18"/>
      <c r="AV282" s="35">
        <v>0.08</v>
      </c>
      <c r="AW282" s="56">
        <f t="shared" si="927"/>
        <v>3500.3333333333339</v>
      </c>
      <c r="AX282" s="35">
        <f t="shared" si="928"/>
        <v>0.08</v>
      </c>
      <c r="AY282" s="56">
        <f t="shared" si="929"/>
        <v>3500.3333333333339</v>
      </c>
      <c r="AZ282" s="35">
        <v>0.12</v>
      </c>
      <c r="BA282" s="56">
        <f t="shared" si="930"/>
        <v>5250.5</v>
      </c>
      <c r="BB282" s="38">
        <f t="shared" si="931"/>
        <v>4.0000000000000022E-2</v>
      </c>
      <c r="BC282" s="57">
        <f t="shared" si="932"/>
        <v>1750.1666666666679</v>
      </c>
      <c r="BD282" s="56">
        <f t="shared" si="933"/>
        <v>23.333200000000005</v>
      </c>
      <c r="BE282" s="57">
        <f t="shared" si="934"/>
        <v>1773.4998666666679</v>
      </c>
      <c r="BF282" s="56">
        <f t="shared" si="935"/>
        <v>25.000000000000004</v>
      </c>
      <c r="BG282" s="57">
        <f t="shared" si="936"/>
        <v>1775.1666666666679</v>
      </c>
      <c r="BH282" s="56">
        <f t="shared" si="937"/>
        <v>41.666666666666679</v>
      </c>
      <c r="BI282" s="26">
        <f t="shared" si="938"/>
        <v>1791.8333333333346</v>
      </c>
      <c r="BJ282" s="56"/>
      <c r="BK282" s="66"/>
      <c r="BL282" s="1"/>
    </row>
    <row r="283" spans="1:64" ht="25" customHeight="1" thickBot="1">
      <c r="A283" s="20"/>
      <c r="B283" s="20">
        <f t="shared" si="903"/>
        <v>5</v>
      </c>
      <c r="C283" s="20" t="str">
        <f t="shared" si="904"/>
        <v>SANTA FE HEV [MY26]</v>
      </c>
      <c r="D283" s="33" t="str">
        <f t="shared" si="905"/>
        <v>SANTA FE HEV [MY26] 5</v>
      </c>
      <c r="E283" s="33" t="str">
        <f t="shared" si="906"/>
        <v>SANTA FE HEV [MY26] 5 - Ultimate 1.6T 239PS Hybrid 2WD [Forest Green Int]</v>
      </c>
      <c r="F283" s="33" t="str">
        <f>_xlfn.XLOOKUP(G283,'Wholesale Price List'!B:B,'Wholesale Price List'!C:C)</f>
        <v>HYSA16UT25EHTA  6</v>
      </c>
      <c r="G283" s="33" t="s">
        <v>3076</v>
      </c>
      <c r="H283" s="34" t="str">
        <f>VLOOKUP($G283,'Wholesale Price List'!$B:$Z,4,FALSE)</f>
        <v>Ultimate 1.6T 239PS Hybrid 2WD [Forest Green Int]</v>
      </c>
      <c r="I283" s="56">
        <f>VLOOKUP($G283,'Wholesale Price List'!$B:$V,9,FALSE)</f>
        <v>42041.666666666672</v>
      </c>
      <c r="J283" s="35">
        <v>0.08</v>
      </c>
      <c r="K283" s="137">
        <v>110</v>
      </c>
      <c r="L283" s="56">
        <f t="shared" si="907"/>
        <v>3253.3333333333339</v>
      </c>
      <c r="M283" s="56">
        <f t="shared" si="908"/>
        <v>38788.333333333336</v>
      </c>
      <c r="N283" s="56">
        <f t="shared" si="909"/>
        <v>7757.6666666666679</v>
      </c>
      <c r="O283" s="65">
        <v>780</v>
      </c>
      <c r="P283" s="56">
        <f>VLOOKUP($G283,'Wholesale Price List'!$B:$W,22,FALSE)</f>
        <v>1360</v>
      </c>
      <c r="Q283" s="36">
        <f t="shared" si="910"/>
        <v>48686</v>
      </c>
      <c r="R283" s="37">
        <f t="shared" si="911"/>
        <v>3904.0000000000005</v>
      </c>
      <c r="S283" s="18"/>
      <c r="T283" s="65">
        <v>583.33000000000004</v>
      </c>
      <c r="U283" s="56">
        <f t="shared" si="912"/>
        <v>46.666400000000003</v>
      </c>
      <c r="V283" s="56">
        <f t="shared" si="913"/>
        <v>536.66360000000009</v>
      </c>
      <c r="W283" s="56">
        <f t="shared" si="914"/>
        <v>643.99632000000008</v>
      </c>
      <c r="X283" s="36">
        <f t="shared" si="915"/>
        <v>49329.996319999998</v>
      </c>
      <c r="Y283" s="37">
        <f t="shared" si="916"/>
        <v>4091.9996800000008</v>
      </c>
      <c r="Z283" s="18"/>
      <c r="AA283" s="65">
        <v>625</v>
      </c>
      <c r="AB283" s="56">
        <f t="shared" si="917"/>
        <v>50</v>
      </c>
      <c r="AC283" s="56">
        <f t="shared" si="918"/>
        <v>575</v>
      </c>
      <c r="AD283" s="56">
        <f t="shared" si="919"/>
        <v>690</v>
      </c>
      <c r="AE283" s="36">
        <f t="shared" si="920"/>
        <v>49376</v>
      </c>
      <c r="AF283" s="37">
        <f t="shared" si="921"/>
        <v>4096.0000000000009</v>
      </c>
      <c r="AG283" s="18"/>
      <c r="AH283" s="56">
        <f t="shared" si="849"/>
        <v>1041.6666666666667</v>
      </c>
      <c r="AI283" s="56">
        <f t="shared" si="922"/>
        <v>83.333333333333343</v>
      </c>
      <c r="AJ283" s="56">
        <f t="shared" si="923"/>
        <v>958.33333333333337</v>
      </c>
      <c r="AK283" s="56">
        <f t="shared" si="924"/>
        <v>1150</v>
      </c>
      <c r="AL283" s="36">
        <f t="shared" si="925"/>
        <v>49836</v>
      </c>
      <c r="AM283" s="37">
        <f t="shared" si="926"/>
        <v>4136.0000000000009</v>
      </c>
      <c r="AN283" s="18"/>
      <c r="AO283" s="56"/>
      <c r="AP283" s="56"/>
      <c r="AQ283" s="56"/>
      <c r="AR283" s="56"/>
      <c r="AS283" s="36"/>
      <c r="AT283" s="55"/>
      <c r="AU283" s="18"/>
      <c r="AV283" s="35">
        <v>0.08</v>
      </c>
      <c r="AW283" s="56">
        <f t="shared" si="927"/>
        <v>3363.3333333333339</v>
      </c>
      <c r="AX283" s="35">
        <f t="shared" si="928"/>
        <v>0.08</v>
      </c>
      <c r="AY283" s="56">
        <f t="shared" si="929"/>
        <v>3363.3333333333339</v>
      </c>
      <c r="AZ283" s="35">
        <v>0.12</v>
      </c>
      <c r="BA283" s="56">
        <f t="shared" si="930"/>
        <v>5045</v>
      </c>
      <c r="BB283" s="38">
        <f t="shared" si="931"/>
        <v>4.0000000000000022E-2</v>
      </c>
      <c r="BC283" s="57">
        <f t="shared" si="932"/>
        <v>1681.6666666666679</v>
      </c>
      <c r="BD283" s="56">
        <f t="shared" si="933"/>
        <v>23.333200000000005</v>
      </c>
      <c r="BE283" s="57">
        <f t="shared" si="934"/>
        <v>1704.9998666666679</v>
      </c>
      <c r="BF283" s="56">
        <f t="shared" si="935"/>
        <v>25.000000000000004</v>
      </c>
      <c r="BG283" s="57">
        <f t="shared" si="936"/>
        <v>1706.6666666666679</v>
      </c>
      <c r="BH283" s="56">
        <f t="shared" si="937"/>
        <v>41.666666666666679</v>
      </c>
      <c r="BI283" s="26">
        <f t="shared" si="938"/>
        <v>1723.3333333333346</v>
      </c>
      <c r="BJ283" s="56"/>
      <c r="BK283" s="66"/>
      <c r="BL283" s="1"/>
    </row>
    <row r="284" spans="1:64" ht="25" customHeight="1" thickBot="1">
      <c r="A284" s="20"/>
      <c r="B284" s="20">
        <f t="shared" si="903"/>
        <v>6</v>
      </c>
      <c r="C284" s="20" t="str">
        <f t="shared" si="904"/>
        <v>SANTA FE HEV [MY26]</v>
      </c>
      <c r="D284" s="33" t="str">
        <f t="shared" si="905"/>
        <v>SANTA FE HEV [MY26] 6</v>
      </c>
      <c r="E284" s="33" t="str">
        <f t="shared" si="906"/>
        <v>SANTA FE HEV [MY26] 6 - Ultimate 1.6T 239PS Hybrid 4WD [Forest Green Int]</v>
      </c>
      <c r="F284" s="33" t="str">
        <f>_xlfn.XLOOKUP(G284,'Wholesale Price List'!B:B,'Wholesale Price List'!C:C)</f>
        <v>HYSA16UT25EHTA4 6</v>
      </c>
      <c r="G284" s="33" t="s">
        <v>3078</v>
      </c>
      <c r="H284" s="34" t="str">
        <f>VLOOKUP($G284,'Wholesale Price List'!$B:$Z,4,FALSE)</f>
        <v>Ultimate 1.6T 239PS Hybrid 4WD [Forest Green Int]</v>
      </c>
      <c r="I284" s="56">
        <f>VLOOKUP($G284,'Wholesale Price List'!$B:$V,9,FALSE)</f>
        <v>43754.166666666672</v>
      </c>
      <c r="J284" s="35">
        <v>0.08</v>
      </c>
      <c r="K284" s="137">
        <v>110</v>
      </c>
      <c r="L284" s="56">
        <f t="shared" si="907"/>
        <v>3390.3333333333339</v>
      </c>
      <c r="M284" s="56">
        <f t="shared" si="908"/>
        <v>40363.833333333336</v>
      </c>
      <c r="N284" s="56">
        <f t="shared" si="909"/>
        <v>8072.7666666666673</v>
      </c>
      <c r="O284" s="65">
        <v>780</v>
      </c>
      <c r="P284" s="56">
        <f>VLOOKUP($G284,'Wholesale Price List'!$B:$W,22,FALSE)</f>
        <v>1360</v>
      </c>
      <c r="Q284" s="36">
        <f t="shared" si="910"/>
        <v>50576.600000000006</v>
      </c>
      <c r="R284" s="37">
        <f t="shared" si="911"/>
        <v>4068.4000000000005</v>
      </c>
      <c r="S284" s="18"/>
      <c r="T284" s="65">
        <v>583.33000000000004</v>
      </c>
      <c r="U284" s="56">
        <f t="shared" si="912"/>
        <v>46.666400000000003</v>
      </c>
      <c r="V284" s="56">
        <f t="shared" si="913"/>
        <v>536.66360000000009</v>
      </c>
      <c r="W284" s="56">
        <f t="shared" si="914"/>
        <v>643.99632000000008</v>
      </c>
      <c r="X284" s="36">
        <f t="shared" si="915"/>
        <v>51220.596320000004</v>
      </c>
      <c r="Y284" s="37">
        <f t="shared" si="916"/>
        <v>4256.3996800000004</v>
      </c>
      <c r="Z284" s="18"/>
      <c r="AA284" s="65">
        <v>625</v>
      </c>
      <c r="AB284" s="56">
        <f t="shared" si="917"/>
        <v>50</v>
      </c>
      <c r="AC284" s="56">
        <f t="shared" si="918"/>
        <v>575</v>
      </c>
      <c r="AD284" s="56">
        <f t="shared" si="919"/>
        <v>690</v>
      </c>
      <c r="AE284" s="36">
        <f t="shared" si="920"/>
        <v>51266.600000000006</v>
      </c>
      <c r="AF284" s="37">
        <f t="shared" si="921"/>
        <v>4260.4000000000005</v>
      </c>
      <c r="AG284" s="18"/>
      <c r="AH284" s="56">
        <f t="shared" si="849"/>
        <v>1041.6666666666667</v>
      </c>
      <c r="AI284" s="56">
        <f t="shared" si="922"/>
        <v>83.333333333333343</v>
      </c>
      <c r="AJ284" s="56">
        <f t="shared" si="923"/>
        <v>958.33333333333337</v>
      </c>
      <c r="AK284" s="56">
        <f t="shared" si="924"/>
        <v>1150</v>
      </c>
      <c r="AL284" s="36">
        <f t="shared" si="925"/>
        <v>51726.600000000006</v>
      </c>
      <c r="AM284" s="37">
        <f t="shared" si="926"/>
        <v>4300.4000000000005</v>
      </c>
      <c r="AN284" s="18"/>
      <c r="AO284" s="56"/>
      <c r="AP284" s="56"/>
      <c r="AQ284" s="56"/>
      <c r="AR284" s="56"/>
      <c r="AS284" s="36"/>
      <c r="AT284" s="55"/>
      <c r="AU284" s="18"/>
      <c r="AV284" s="35">
        <v>0.08</v>
      </c>
      <c r="AW284" s="56">
        <f t="shared" si="927"/>
        <v>3500.3333333333339</v>
      </c>
      <c r="AX284" s="35">
        <f t="shared" si="928"/>
        <v>0.08</v>
      </c>
      <c r="AY284" s="56">
        <f t="shared" si="929"/>
        <v>3500.3333333333339</v>
      </c>
      <c r="AZ284" s="35">
        <v>0.12</v>
      </c>
      <c r="BA284" s="56">
        <f t="shared" si="930"/>
        <v>5250.5</v>
      </c>
      <c r="BB284" s="38">
        <f t="shared" si="931"/>
        <v>4.0000000000000022E-2</v>
      </c>
      <c r="BC284" s="57">
        <f t="shared" si="932"/>
        <v>1750.1666666666679</v>
      </c>
      <c r="BD284" s="56">
        <f t="shared" si="933"/>
        <v>23.333200000000005</v>
      </c>
      <c r="BE284" s="57">
        <f t="shared" si="934"/>
        <v>1773.4998666666679</v>
      </c>
      <c r="BF284" s="56">
        <f t="shared" si="935"/>
        <v>25.000000000000004</v>
      </c>
      <c r="BG284" s="57">
        <f t="shared" si="936"/>
        <v>1775.1666666666679</v>
      </c>
      <c r="BH284" s="56">
        <f t="shared" si="937"/>
        <v>41.666666666666679</v>
      </c>
      <c r="BI284" s="26">
        <f t="shared" si="938"/>
        <v>1791.8333333333346</v>
      </c>
      <c r="BJ284" s="56"/>
      <c r="BK284" s="66"/>
      <c r="BL284" s="1"/>
    </row>
    <row r="285" spans="1:64" ht="25" customHeight="1" thickBot="1">
      <c r="A285" s="20"/>
      <c r="B285" s="20">
        <f t="shared" si="903"/>
        <v>7</v>
      </c>
      <c r="C285" s="20" t="str">
        <f t="shared" si="904"/>
        <v>SANTA FE HEV [MY26]</v>
      </c>
      <c r="D285" s="33" t="str">
        <f t="shared" si="905"/>
        <v>SANTA FE HEV [MY26] 7</v>
      </c>
      <c r="E285" s="33" t="str">
        <f t="shared" si="906"/>
        <v xml:space="preserve">SANTA FE HEV [MY26] 7 - Calligraphy 1.6T 239PS Hybrid 2WD </v>
      </c>
      <c r="F285" s="33" t="str">
        <f>_xlfn.XLOOKUP(G285,'Wholesale Price List'!B:B,'Wholesale Price List'!C:C)</f>
        <v>HYSA16CA25EHTA  6</v>
      </c>
      <c r="G285" s="33" t="s">
        <v>3080</v>
      </c>
      <c r="H285" s="34" t="str">
        <f>VLOOKUP($G285,'Wholesale Price List'!$B:$Z,4,FALSE)</f>
        <v xml:space="preserve">Calligraphy 1.6T 239PS Hybrid 2WD </v>
      </c>
      <c r="I285" s="56">
        <f>VLOOKUP($G285,'Wholesale Price List'!$B:$V,9,FALSE)</f>
        <v>44124.999999999993</v>
      </c>
      <c r="J285" s="35">
        <v>0.08</v>
      </c>
      <c r="K285" s="137">
        <v>110</v>
      </c>
      <c r="L285" s="56">
        <f t="shared" si="907"/>
        <v>3419.9999999999995</v>
      </c>
      <c r="M285" s="56">
        <f t="shared" si="908"/>
        <v>40704.999999999993</v>
      </c>
      <c r="N285" s="56">
        <f t="shared" si="909"/>
        <v>8140.9999999999991</v>
      </c>
      <c r="O285" s="65">
        <v>780</v>
      </c>
      <c r="P285" s="56">
        <f>VLOOKUP($G285,'Wholesale Price List'!$B:$W,22,FALSE)</f>
        <v>1360</v>
      </c>
      <c r="Q285" s="36">
        <f t="shared" si="910"/>
        <v>50985.999999999993</v>
      </c>
      <c r="R285" s="37">
        <f t="shared" si="911"/>
        <v>4103.9999999999991</v>
      </c>
      <c r="S285" s="18"/>
      <c r="T285" s="65">
        <v>583.33000000000004</v>
      </c>
      <c r="U285" s="56">
        <f t="shared" si="912"/>
        <v>46.666400000000003</v>
      </c>
      <c r="V285" s="56">
        <f t="shared" si="913"/>
        <v>536.66360000000009</v>
      </c>
      <c r="W285" s="56">
        <f t="shared" si="914"/>
        <v>643.99632000000008</v>
      </c>
      <c r="X285" s="36">
        <f t="shared" si="915"/>
        <v>51629.996319999991</v>
      </c>
      <c r="Y285" s="37">
        <f t="shared" si="916"/>
        <v>4291.999679999999</v>
      </c>
      <c r="Z285" s="18"/>
      <c r="AA285" s="65">
        <v>625</v>
      </c>
      <c r="AB285" s="56">
        <f t="shared" si="917"/>
        <v>50</v>
      </c>
      <c r="AC285" s="56">
        <f t="shared" si="918"/>
        <v>575</v>
      </c>
      <c r="AD285" s="56">
        <f t="shared" si="919"/>
        <v>690</v>
      </c>
      <c r="AE285" s="36">
        <f t="shared" si="920"/>
        <v>51675.999999999993</v>
      </c>
      <c r="AF285" s="37">
        <f t="shared" si="921"/>
        <v>4295.9999999999991</v>
      </c>
      <c r="AG285" s="18"/>
      <c r="AH285" s="56">
        <f t="shared" si="849"/>
        <v>1041.6666666666667</v>
      </c>
      <c r="AI285" s="56">
        <f t="shared" si="922"/>
        <v>83.333333333333343</v>
      </c>
      <c r="AJ285" s="56">
        <f t="shared" si="923"/>
        <v>958.33333333333337</v>
      </c>
      <c r="AK285" s="56">
        <f t="shared" si="924"/>
        <v>1150</v>
      </c>
      <c r="AL285" s="36">
        <f t="shared" si="925"/>
        <v>52135.999999999993</v>
      </c>
      <c r="AM285" s="37">
        <f t="shared" si="926"/>
        <v>4335.9999999999991</v>
      </c>
      <c r="AN285" s="18"/>
      <c r="AO285" s="56"/>
      <c r="AP285" s="56"/>
      <c r="AQ285" s="56"/>
      <c r="AR285" s="56"/>
      <c r="AS285" s="36"/>
      <c r="AT285" s="55"/>
      <c r="AU285" s="18"/>
      <c r="AV285" s="35">
        <v>0.08</v>
      </c>
      <c r="AW285" s="56">
        <f t="shared" si="927"/>
        <v>3529.9999999999995</v>
      </c>
      <c r="AX285" s="35">
        <f t="shared" si="928"/>
        <v>0.08</v>
      </c>
      <c r="AY285" s="56">
        <f t="shared" si="929"/>
        <v>3529.9999999999995</v>
      </c>
      <c r="AZ285" s="35">
        <v>0.12</v>
      </c>
      <c r="BA285" s="56">
        <f t="shared" si="930"/>
        <v>5294.9999999999991</v>
      </c>
      <c r="BB285" s="38">
        <f t="shared" si="931"/>
        <v>4.0000000000000008E-2</v>
      </c>
      <c r="BC285" s="57">
        <f t="shared" si="932"/>
        <v>1765</v>
      </c>
      <c r="BD285" s="56">
        <f t="shared" si="933"/>
        <v>23.333200000000005</v>
      </c>
      <c r="BE285" s="57">
        <f t="shared" si="934"/>
        <v>1788.3332</v>
      </c>
      <c r="BF285" s="56">
        <f t="shared" si="935"/>
        <v>25.000000000000004</v>
      </c>
      <c r="BG285" s="57">
        <f t="shared" si="936"/>
        <v>1790</v>
      </c>
      <c r="BH285" s="56">
        <f t="shared" si="937"/>
        <v>41.666666666666679</v>
      </c>
      <c r="BI285" s="26">
        <f t="shared" si="938"/>
        <v>1806.6666666666667</v>
      </c>
      <c r="BJ285" s="56"/>
      <c r="BK285" s="66"/>
      <c r="BL285" s="1"/>
    </row>
    <row r="286" spans="1:64" ht="25" customHeight="1" thickBot="1">
      <c r="A286" s="20"/>
      <c r="B286" s="20">
        <f t="shared" si="903"/>
        <v>8</v>
      </c>
      <c r="C286" s="20" t="str">
        <f t="shared" si="904"/>
        <v>SANTA FE HEV [MY26]</v>
      </c>
      <c r="D286" s="33" t="str">
        <f t="shared" si="905"/>
        <v>SANTA FE HEV [MY26] 8</v>
      </c>
      <c r="E286" s="33" t="str">
        <f t="shared" si="906"/>
        <v xml:space="preserve">SANTA FE HEV [MY26] 8 - Calligraphy 1.6T 239PS Hybrid 4WD </v>
      </c>
      <c r="F286" s="33" t="str">
        <f>_xlfn.XLOOKUP(G286,'Wholesale Price List'!B:B,'Wholesale Price List'!C:C)</f>
        <v>HYSA16CA25EHTA4 6</v>
      </c>
      <c r="G286" s="33" t="s">
        <v>3083</v>
      </c>
      <c r="H286" s="34" t="str">
        <f>VLOOKUP($G286,'Wholesale Price List'!$B:$Z,4,FALSE)</f>
        <v xml:space="preserve">Calligraphy 1.6T 239PS Hybrid 4WD </v>
      </c>
      <c r="I286" s="56">
        <f>VLOOKUP($G286,'Wholesale Price List'!$B:$V,9,FALSE)</f>
        <v>45837.499999999993</v>
      </c>
      <c r="J286" s="35">
        <v>0.08</v>
      </c>
      <c r="K286" s="137">
        <v>110</v>
      </c>
      <c r="L286" s="56">
        <f t="shared" si="907"/>
        <v>3556.9999999999995</v>
      </c>
      <c r="M286" s="56">
        <f t="shared" si="908"/>
        <v>42280.499999999993</v>
      </c>
      <c r="N286" s="56">
        <f t="shared" si="909"/>
        <v>8456.0999999999985</v>
      </c>
      <c r="O286" s="65">
        <v>780</v>
      </c>
      <c r="P286" s="56">
        <f>VLOOKUP($G286,'Wholesale Price List'!$B:$W,22,FALSE)</f>
        <v>1360</v>
      </c>
      <c r="Q286" s="36">
        <f t="shared" si="910"/>
        <v>52876.599999999991</v>
      </c>
      <c r="R286" s="37">
        <f t="shared" si="911"/>
        <v>4268.3999999999996</v>
      </c>
      <c r="S286" s="18"/>
      <c r="T286" s="65">
        <v>583.33000000000004</v>
      </c>
      <c r="U286" s="56">
        <f t="shared" si="912"/>
        <v>46.666400000000003</v>
      </c>
      <c r="V286" s="56">
        <f t="shared" si="913"/>
        <v>536.66360000000009</v>
      </c>
      <c r="W286" s="56">
        <f t="shared" si="914"/>
        <v>643.99632000000008</v>
      </c>
      <c r="X286" s="36">
        <f t="shared" si="915"/>
        <v>53520.59631999999</v>
      </c>
      <c r="Y286" s="37">
        <f t="shared" si="916"/>
        <v>4456.3996799999995</v>
      </c>
      <c r="Z286" s="18"/>
      <c r="AA286" s="65">
        <v>625</v>
      </c>
      <c r="AB286" s="56">
        <f t="shared" si="917"/>
        <v>50</v>
      </c>
      <c r="AC286" s="56">
        <f t="shared" si="918"/>
        <v>575</v>
      </c>
      <c r="AD286" s="56">
        <f t="shared" si="919"/>
        <v>690</v>
      </c>
      <c r="AE286" s="36">
        <f t="shared" si="920"/>
        <v>53566.599999999991</v>
      </c>
      <c r="AF286" s="37">
        <f t="shared" si="921"/>
        <v>4460.3999999999996</v>
      </c>
      <c r="AG286" s="18"/>
      <c r="AH286" s="56">
        <f t="shared" si="849"/>
        <v>1041.6666666666667</v>
      </c>
      <c r="AI286" s="56">
        <f t="shared" si="922"/>
        <v>83.333333333333343</v>
      </c>
      <c r="AJ286" s="56">
        <f t="shared" si="923"/>
        <v>958.33333333333337</v>
      </c>
      <c r="AK286" s="56">
        <f t="shared" si="924"/>
        <v>1150</v>
      </c>
      <c r="AL286" s="36">
        <f t="shared" si="925"/>
        <v>54026.599999999991</v>
      </c>
      <c r="AM286" s="37">
        <f t="shared" si="926"/>
        <v>4500.3999999999996</v>
      </c>
      <c r="AN286" s="18"/>
      <c r="AO286" s="56"/>
      <c r="AP286" s="56"/>
      <c r="AQ286" s="56"/>
      <c r="AR286" s="56"/>
      <c r="AS286" s="36"/>
      <c r="AT286" s="55"/>
      <c r="AU286" s="18"/>
      <c r="AV286" s="35">
        <v>0.08</v>
      </c>
      <c r="AW286" s="56">
        <f t="shared" si="927"/>
        <v>3666.9999999999995</v>
      </c>
      <c r="AX286" s="35">
        <f t="shared" si="928"/>
        <v>0.08</v>
      </c>
      <c r="AY286" s="56">
        <f t="shared" si="929"/>
        <v>3666.9999999999995</v>
      </c>
      <c r="AZ286" s="35">
        <v>0.12</v>
      </c>
      <c r="BA286" s="56">
        <f t="shared" si="930"/>
        <v>5500.4999999999991</v>
      </c>
      <c r="BB286" s="38">
        <f t="shared" si="931"/>
        <v>4.0000000000000008E-2</v>
      </c>
      <c r="BC286" s="57">
        <f t="shared" si="932"/>
        <v>1833.5</v>
      </c>
      <c r="BD286" s="56">
        <f t="shared" si="933"/>
        <v>23.333200000000005</v>
      </c>
      <c r="BE286" s="57">
        <f t="shared" si="934"/>
        <v>1856.8332</v>
      </c>
      <c r="BF286" s="56">
        <f t="shared" si="935"/>
        <v>25.000000000000004</v>
      </c>
      <c r="BG286" s="57">
        <f t="shared" si="936"/>
        <v>1858.5</v>
      </c>
      <c r="BH286" s="56">
        <f t="shared" si="937"/>
        <v>41.666666666666679</v>
      </c>
      <c r="BI286" s="26">
        <f t="shared" si="938"/>
        <v>1875.1666666666667</v>
      </c>
      <c r="BJ286" s="56"/>
      <c r="BK286" s="66"/>
      <c r="BL286" s="1"/>
    </row>
    <row r="287" spans="1:64" ht="25" customHeight="1" thickBot="1">
      <c r="A287" s="20"/>
      <c r="B287" s="20">
        <f t="shared" si="903"/>
        <v>9</v>
      </c>
      <c r="C287" s="20" t="str">
        <f t="shared" si="904"/>
        <v>SANTA FE HEV [MY26]</v>
      </c>
      <c r="D287" s="33" t="str">
        <f t="shared" si="905"/>
        <v>SANTA FE HEV [MY26] 9</v>
      </c>
      <c r="E287" s="33" t="str">
        <f t="shared" si="906"/>
        <v>SANTA FE HEV [MY26] 9 - Calligraphy 1.6T 239PS Hybrid 2WD [Forest Green Int]</v>
      </c>
      <c r="F287" s="33" t="str">
        <f>_xlfn.XLOOKUP(G287,'Wholesale Price List'!B:B,'Wholesale Price List'!C:C)</f>
        <v>HYSA16CA25EHTA  6</v>
      </c>
      <c r="G287" s="33" t="s">
        <v>3086</v>
      </c>
      <c r="H287" s="34" t="str">
        <f>VLOOKUP($G287,'Wholesale Price List'!$B:$Z,4,FALSE)</f>
        <v>Calligraphy 1.6T 239PS Hybrid 2WD [Forest Green Int]</v>
      </c>
      <c r="I287" s="56">
        <f>VLOOKUP($G287,'Wholesale Price List'!$B:$V,9,FALSE)</f>
        <v>44124.999999999993</v>
      </c>
      <c r="J287" s="35">
        <v>0.08</v>
      </c>
      <c r="K287" s="137">
        <v>110</v>
      </c>
      <c r="L287" s="56">
        <f t="shared" si="907"/>
        <v>3419.9999999999995</v>
      </c>
      <c r="M287" s="56">
        <f t="shared" si="908"/>
        <v>40704.999999999993</v>
      </c>
      <c r="N287" s="56">
        <f t="shared" si="909"/>
        <v>8140.9999999999991</v>
      </c>
      <c r="O287" s="65">
        <v>780</v>
      </c>
      <c r="P287" s="56">
        <f>VLOOKUP($G287,'Wholesale Price List'!$B:$W,22,FALSE)</f>
        <v>1360</v>
      </c>
      <c r="Q287" s="36">
        <f t="shared" si="910"/>
        <v>50985.999999999993</v>
      </c>
      <c r="R287" s="37">
        <f t="shared" si="911"/>
        <v>4103.9999999999991</v>
      </c>
      <c r="S287" s="18"/>
      <c r="T287" s="65">
        <v>583.33000000000004</v>
      </c>
      <c r="U287" s="56">
        <f t="shared" si="912"/>
        <v>46.666400000000003</v>
      </c>
      <c r="V287" s="56">
        <f t="shared" si="913"/>
        <v>536.66360000000009</v>
      </c>
      <c r="W287" s="56">
        <f t="shared" si="914"/>
        <v>643.99632000000008</v>
      </c>
      <c r="X287" s="36">
        <f t="shared" si="915"/>
        <v>51629.996319999991</v>
      </c>
      <c r="Y287" s="37">
        <f t="shared" si="916"/>
        <v>4291.999679999999</v>
      </c>
      <c r="Z287" s="18"/>
      <c r="AA287" s="65">
        <v>625</v>
      </c>
      <c r="AB287" s="56">
        <f t="shared" si="917"/>
        <v>50</v>
      </c>
      <c r="AC287" s="56">
        <f t="shared" si="918"/>
        <v>575</v>
      </c>
      <c r="AD287" s="56">
        <f t="shared" si="919"/>
        <v>690</v>
      </c>
      <c r="AE287" s="36">
        <f t="shared" si="920"/>
        <v>51675.999999999993</v>
      </c>
      <c r="AF287" s="37">
        <f t="shared" si="921"/>
        <v>4295.9999999999991</v>
      </c>
      <c r="AG287" s="18"/>
      <c r="AH287" s="56">
        <f t="shared" si="849"/>
        <v>1041.6666666666667</v>
      </c>
      <c r="AI287" s="56">
        <f t="shared" si="922"/>
        <v>83.333333333333343</v>
      </c>
      <c r="AJ287" s="56">
        <f t="shared" si="923"/>
        <v>958.33333333333337</v>
      </c>
      <c r="AK287" s="56">
        <f t="shared" si="924"/>
        <v>1150</v>
      </c>
      <c r="AL287" s="36">
        <f t="shared" si="925"/>
        <v>52135.999999999993</v>
      </c>
      <c r="AM287" s="37">
        <f t="shared" si="926"/>
        <v>4335.9999999999991</v>
      </c>
      <c r="AN287" s="18"/>
      <c r="AO287" s="56"/>
      <c r="AP287" s="56"/>
      <c r="AQ287" s="56"/>
      <c r="AR287" s="56"/>
      <c r="AS287" s="36"/>
      <c r="AT287" s="55"/>
      <c r="AU287" s="18"/>
      <c r="AV287" s="35">
        <v>0.08</v>
      </c>
      <c r="AW287" s="56">
        <f t="shared" si="927"/>
        <v>3529.9999999999995</v>
      </c>
      <c r="AX287" s="35">
        <f t="shared" si="928"/>
        <v>0.08</v>
      </c>
      <c r="AY287" s="56">
        <f t="shared" si="929"/>
        <v>3529.9999999999995</v>
      </c>
      <c r="AZ287" s="35">
        <v>0.12</v>
      </c>
      <c r="BA287" s="56">
        <f t="shared" si="930"/>
        <v>5294.9999999999991</v>
      </c>
      <c r="BB287" s="38">
        <f t="shared" si="931"/>
        <v>4.0000000000000008E-2</v>
      </c>
      <c r="BC287" s="57">
        <f t="shared" si="932"/>
        <v>1765</v>
      </c>
      <c r="BD287" s="56">
        <f t="shared" si="933"/>
        <v>23.333200000000005</v>
      </c>
      <c r="BE287" s="57">
        <f t="shared" si="934"/>
        <v>1788.3332</v>
      </c>
      <c r="BF287" s="56">
        <f t="shared" si="935"/>
        <v>25.000000000000004</v>
      </c>
      <c r="BG287" s="57">
        <f t="shared" si="936"/>
        <v>1790</v>
      </c>
      <c r="BH287" s="56">
        <f t="shared" si="937"/>
        <v>41.666666666666679</v>
      </c>
      <c r="BI287" s="26">
        <f t="shared" si="938"/>
        <v>1806.6666666666667</v>
      </c>
      <c r="BJ287" s="56"/>
      <c r="BK287" s="66"/>
      <c r="BL287" s="1"/>
    </row>
    <row r="288" spans="1:64" ht="25" customHeight="1" thickBot="1">
      <c r="A288" s="20"/>
      <c r="B288" s="20">
        <f t="shared" si="903"/>
        <v>10</v>
      </c>
      <c r="C288" s="20" t="str">
        <f t="shared" si="904"/>
        <v>SANTA FE HEV [MY26]</v>
      </c>
      <c r="D288" s="33" t="str">
        <f t="shared" si="905"/>
        <v>SANTA FE HEV [MY26] 10</v>
      </c>
      <c r="E288" s="33" t="str">
        <f t="shared" si="906"/>
        <v>SANTA FE HEV [MY26] 10 - Calligraphy 1.6T 239PS Hybrid 4WD [Forest Green Int]</v>
      </c>
      <c r="F288" s="33" t="str">
        <f>_xlfn.XLOOKUP(G288,'Wholesale Price List'!B:B,'Wholesale Price List'!C:C)</f>
        <v>HYSA16CA25EHTA4 6</v>
      </c>
      <c r="G288" s="33" t="s">
        <v>3088</v>
      </c>
      <c r="H288" s="34" t="str">
        <f>VLOOKUP($G288,'Wholesale Price List'!$B:$Z,4,FALSE)</f>
        <v>Calligraphy 1.6T 239PS Hybrid 4WD [Forest Green Int]</v>
      </c>
      <c r="I288" s="56">
        <f>VLOOKUP($G288,'Wholesale Price List'!$B:$V,9,FALSE)</f>
        <v>45837.499999999993</v>
      </c>
      <c r="J288" s="35">
        <v>0.08</v>
      </c>
      <c r="K288" s="137">
        <v>110</v>
      </c>
      <c r="L288" s="56">
        <f t="shared" si="907"/>
        <v>3556.9999999999995</v>
      </c>
      <c r="M288" s="56">
        <f t="shared" si="908"/>
        <v>42280.499999999993</v>
      </c>
      <c r="N288" s="56">
        <f t="shared" si="909"/>
        <v>8456.0999999999985</v>
      </c>
      <c r="O288" s="65">
        <v>780</v>
      </c>
      <c r="P288" s="56">
        <f>VLOOKUP($G288,'Wholesale Price List'!$B:$W,22,FALSE)</f>
        <v>1360</v>
      </c>
      <c r="Q288" s="36">
        <f t="shared" si="910"/>
        <v>52876.599999999991</v>
      </c>
      <c r="R288" s="37">
        <f t="shared" si="911"/>
        <v>4268.3999999999996</v>
      </c>
      <c r="S288" s="18"/>
      <c r="T288" s="65">
        <v>583.33000000000004</v>
      </c>
      <c r="U288" s="56">
        <f t="shared" si="912"/>
        <v>46.666400000000003</v>
      </c>
      <c r="V288" s="56">
        <f t="shared" si="913"/>
        <v>536.66360000000009</v>
      </c>
      <c r="W288" s="56">
        <f t="shared" si="914"/>
        <v>643.99632000000008</v>
      </c>
      <c r="X288" s="36">
        <f t="shared" si="915"/>
        <v>53520.59631999999</v>
      </c>
      <c r="Y288" s="37">
        <f t="shared" si="916"/>
        <v>4456.3996799999995</v>
      </c>
      <c r="Z288" s="18"/>
      <c r="AA288" s="65">
        <v>625</v>
      </c>
      <c r="AB288" s="56">
        <f t="shared" si="917"/>
        <v>50</v>
      </c>
      <c r="AC288" s="56">
        <f t="shared" si="918"/>
        <v>575</v>
      </c>
      <c r="AD288" s="56">
        <f t="shared" si="919"/>
        <v>690</v>
      </c>
      <c r="AE288" s="36">
        <f t="shared" si="920"/>
        <v>53566.599999999991</v>
      </c>
      <c r="AF288" s="37">
        <f t="shared" si="921"/>
        <v>4460.3999999999996</v>
      </c>
      <c r="AG288" s="18"/>
      <c r="AH288" s="56">
        <f t="shared" si="849"/>
        <v>1041.6666666666667</v>
      </c>
      <c r="AI288" s="56">
        <f t="shared" si="922"/>
        <v>83.333333333333343</v>
      </c>
      <c r="AJ288" s="56">
        <f t="shared" si="923"/>
        <v>958.33333333333337</v>
      </c>
      <c r="AK288" s="56">
        <f t="shared" si="924"/>
        <v>1150</v>
      </c>
      <c r="AL288" s="36">
        <f t="shared" si="925"/>
        <v>54026.599999999991</v>
      </c>
      <c r="AM288" s="37">
        <f t="shared" si="926"/>
        <v>4500.3999999999996</v>
      </c>
      <c r="AN288" s="18"/>
      <c r="AO288" s="56"/>
      <c r="AP288" s="56"/>
      <c r="AQ288" s="56"/>
      <c r="AR288" s="56"/>
      <c r="AS288" s="36"/>
      <c r="AT288" s="55"/>
      <c r="AU288" s="18"/>
      <c r="AV288" s="35">
        <v>0.08</v>
      </c>
      <c r="AW288" s="56">
        <f t="shared" si="927"/>
        <v>3666.9999999999995</v>
      </c>
      <c r="AX288" s="35">
        <f t="shared" si="928"/>
        <v>0.08</v>
      </c>
      <c r="AY288" s="56">
        <f t="shared" si="929"/>
        <v>3666.9999999999995</v>
      </c>
      <c r="AZ288" s="35">
        <v>0.12</v>
      </c>
      <c r="BA288" s="56">
        <f t="shared" si="930"/>
        <v>5500.4999999999991</v>
      </c>
      <c r="BB288" s="38">
        <f t="shared" si="931"/>
        <v>4.0000000000000008E-2</v>
      </c>
      <c r="BC288" s="57">
        <f t="shared" si="932"/>
        <v>1833.5</v>
      </c>
      <c r="BD288" s="56">
        <f t="shared" si="933"/>
        <v>23.333200000000005</v>
      </c>
      <c r="BE288" s="57">
        <f t="shared" si="934"/>
        <v>1856.8332</v>
      </c>
      <c r="BF288" s="56">
        <f t="shared" si="935"/>
        <v>25.000000000000004</v>
      </c>
      <c r="BG288" s="57">
        <f t="shared" si="936"/>
        <v>1858.5</v>
      </c>
      <c r="BH288" s="56">
        <f t="shared" si="937"/>
        <v>41.666666666666679</v>
      </c>
      <c r="BI288" s="26">
        <f t="shared" si="938"/>
        <v>1875.1666666666667</v>
      </c>
      <c r="BJ288" s="56"/>
      <c r="BK288" s="66"/>
      <c r="BL288" s="1"/>
    </row>
    <row r="289" spans="1:64" ht="25" customHeight="1" thickBot="1">
      <c r="A289" s="20"/>
      <c r="B289" s="20">
        <f t="shared" si="903"/>
        <v>11</v>
      </c>
      <c r="C289" s="20" t="str">
        <f t="shared" si="904"/>
        <v>SANTA FE HEV [MY26]</v>
      </c>
      <c r="D289" s="33" t="str">
        <f t="shared" si="905"/>
        <v>SANTA FE HEV [MY26] 11</v>
      </c>
      <c r="E289" s="33" t="str">
        <f t="shared" si="906"/>
        <v>SANTA FE HEV [MY26] 11 - Calligraphy 1.6T 239PS Hybrid 2WD [Pecan Brown Int]</v>
      </c>
      <c r="F289" s="33" t="str">
        <f>_xlfn.XLOOKUP(G289,'Wholesale Price List'!B:B,'Wholesale Price List'!C:C)</f>
        <v>HYSA16CA25EHTA  6</v>
      </c>
      <c r="G289" s="33" t="s">
        <v>3090</v>
      </c>
      <c r="H289" s="34" t="str">
        <f>VLOOKUP($G289,'Wholesale Price List'!$B:$Z,4,FALSE)</f>
        <v>Calligraphy 1.6T 239PS Hybrid 2WD [Pecan Brown Int]</v>
      </c>
      <c r="I289" s="56">
        <f>VLOOKUP($G289,'Wholesale Price List'!$B:$V,9,FALSE)</f>
        <v>44124.999999999993</v>
      </c>
      <c r="J289" s="35">
        <v>0.08</v>
      </c>
      <c r="K289" s="137">
        <v>110</v>
      </c>
      <c r="L289" s="56">
        <f t="shared" si="907"/>
        <v>3419.9999999999995</v>
      </c>
      <c r="M289" s="56">
        <f t="shared" si="908"/>
        <v>40704.999999999993</v>
      </c>
      <c r="N289" s="56">
        <f t="shared" si="909"/>
        <v>8140.9999999999991</v>
      </c>
      <c r="O289" s="65">
        <v>780</v>
      </c>
      <c r="P289" s="56">
        <f>VLOOKUP($G289,'Wholesale Price List'!$B:$W,22,FALSE)</f>
        <v>1360</v>
      </c>
      <c r="Q289" s="36">
        <f t="shared" si="910"/>
        <v>50985.999999999993</v>
      </c>
      <c r="R289" s="37">
        <f t="shared" si="911"/>
        <v>4103.9999999999991</v>
      </c>
      <c r="S289" s="18"/>
      <c r="T289" s="65">
        <v>583.33000000000004</v>
      </c>
      <c r="U289" s="56">
        <f t="shared" si="912"/>
        <v>46.666400000000003</v>
      </c>
      <c r="V289" s="56">
        <f t="shared" si="913"/>
        <v>536.66360000000009</v>
      </c>
      <c r="W289" s="56">
        <f t="shared" si="914"/>
        <v>643.99632000000008</v>
      </c>
      <c r="X289" s="36">
        <f t="shared" si="915"/>
        <v>51629.996319999991</v>
      </c>
      <c r="Y289" s="37">
        <f t="shared" si="916"/>
        <v>4291.999679999999</v>
      </c>
      <c r="Z289" s="18"/>
      <c r="AA289" s="65">
        <v>625</v>
      </c>
      <c r="AB289" s="56">
        <f t="shared" si="917"/>
        <v>50</v>
      </c>
      <c r="AC289" s="56">
        <f t="shared" si="918"/>
        <v>575</v>
      </c>
      <c r="AD289" s="56">
        <f t="shared" si="919"/>
        <v>690</v>
      </c>
      <c r="AE289" s="36">
        <f t="shared" si="920"/>
        <v>51675.999999999993</v>
      </c>
      <c r="AF289" s="37">
        <f t="shared" si="921"/>
        <v>4295.9999999999991</v>
      </c>
      <c r="AG289" s="18"/>
      <c r="AH289" s="56">
        <f t="shared" si="849"/>
        <v>1041.6666666666667</v>
      </c>
      <c r="AI289" s="56">
        <f t="shared" si="922"/>
        <v>83.333333333333343</v>
      </c>
      <c r="AJ289" s="56">
        <f t="shared" si="923"/>
        <v>958.33333333333337</v>
      </c>
      <c r="AK289" s="56">
        <f t="shared" si="924"/>
        <v>1150</v>
      </c>
      <c r="AL289" s="36">
        <f t="shared" si="925"/>
        <v>52135.999999999993</v>
      </c>
      <c r="AM289" s="37">
        <f t="shared" si="926"/>
        <v>4335.9999999999991</v>
      </c>
      <c r="AN289" s="18"/>
      <c r="AO289" s="56"/>
      <c r="AP289" s="56"/>
      <c r="AQ289" s="56"/>
      <c r="AR289" s="56"/>
      <c r="AS289" s="36"/>
      <c r="AT289" s="55"/>
      <c r="AU289" s="18"/>
      <c r="AV289" s="35">
        <v>0.08</v>
      </c>
      <c r="AW289" s="56">
        <f t="shared" si="927"/>
        <v>3529.9999999999995</v>
      </c>
      <c r="AX289" s="35">
        <f t="shared" si="928"/>
        <v>0.08</v>
      </c>
      <c r="AY289" s="56">
        <f t="shared" si="929"/>
        <v>3529.9999999999995</v>
      </c>
      <c r="AZ289" s="35">
        <v>0.12</v>
      </c>
      <c r="BA289" s="56">
        <f t="shared" si="930"/>
        <v>5294.9999999999991</v>
      </c>
      <c r="BB289" s="38">
        <f t="shared" si="931"/>
        <v>4.0000000000000008E-2</v>
      </c>
      <c r="BC289" s="57">
        <f t="shared" si="932"/>
        <v>1765</v>
      </c>
      <c r="BD289" s="56">
        <f t="shared" si="933"/>
        <v>23.333200000000005</v>
      </c>
      <c r="BE289" s="57">
        <f t="shared" si="934"/>
        <v>1788.3332</v>
      </c>
      <c r="BF289" s="56">
        <f t="shared" si="935"/>
        <v>25.000000000000004</v>
      </c>
      <c r="BG289" s="57">
        <f t="shared" si="936"/>
        <v>1790</v>
      </c>
      <c r="BH289" s="56">
        <f t="shared" si="937"/>
        <v>41.666666666666679</v>
      </c>
      <c r="BI289" s="26">
        <f t="shared" si="938"/>
        <v>1806.6666666666667</v>
      </c>
      <c r="BJ289" s="56"/>
      <c r="BK289" s="66"/>
      <c r="BL289" s="1"/>
    </row>
    <row r="290" spans="1:64" ht="25" customHeight="1" thickBot="1">
      <c r="A290" s="20"/>
      <c r="B290" s="20">
        <f t="shared" si="903"/>
        <v>12</v>
      </c>
      <c r="C290" s="20" t="str">
        <f t="shared" si="904"/>
        <v>SANTA FE HEV [MY26]</v>
      </c>
      <c r="D290" s="33" t="str">
        <f t="shared" si="905"/>
        <v>SANTA FE HEV [MY26] 12</v>
      </c>
      <c r="E290" s="33" t="str">
        <f t="shared" si="906"/>
        <v>SANTA FE HEV [MY26] 12 - Calligraphy 1.6T 239PS Hybrid 4WD [Pecan Brown Int]</v>
      </c>
      <c r="F290" s="33" t="str">
        <f>_xlfn.XLOOKUP(G290,'Wholesale Price List'!B:B,'Wholesale Price List'!C:C)</f>
        <v>HYSA16CA25EHTA4 6</v>
      </c>
      <c r="G290" s="33" t="s">
        <v>3092</v>
      </c>
      <c r="H290" s="34" t="str">
        <f>VLOOKUP($G290,'Wholesale Price List'!$B:$Z,4,FALSE)</f>
        <v>Calligraphy 1.6T 239PS Hybrid 4WD [Pecan Brown Int]</v>
      </c>
      <c r="I290" s="56">
        <f>VLOOKUP($G290,'Wholesale Price List'!$B:$V,9,FALSE)</f>
        <v>45837.499999999993</v>
      </c>
      <c r="J290" s="35">
        <v>0.08</v>
      </c>
      <c r="K290" s="137">
        <v>110</v>
      </c>
      <c r="L290" s="56">
        <f t="shared" si="907"/>
        <v>3556.9999999999995</v>
      </c>
      <c r="M290" s="56">
        <f t="shared" si="908"/>
        <v>42280.499999999993</v>
      </c>
      <c r="N290" s="56">
        <f t="shared" si="909"/>
        <v>8456.0999999999985</v>
      </c>
      <c r="O290" s="65">
        <v>780</v>
      </c>
      <c r="P290" s="56">
        <f>VLOOKUP($G290,'Wholesale Price List'!$B:$W,22,FALSE)</f>
        <v>1360</v>
      </c>
      <c r="Q290" s="36">
        <f t="shared" si="910"/>
        <v>52876.599999999991</v>
      </c>
      <c r="R290" s="37">
        <f t="shared" si="911"/>
        <v>4268.3999999999996</v>
      </c>
      <c r="S290" s="18"/>
      <c r="T290" s="65">
        <v>583.33000000000004</v>
      </c>
      <c r="U290" s="56">
        <f t="shared" si="912"/>
        <v>46.666400000000003</v>
      </c>
      <c r="V290" s="56">
        <f t="shared" si="913"/>
        <v>536.66360000000009</v>
      </c>
      <c r="W290" s="56">
        <f t="shared" si="914"/>
        <v>643.99632000000008</v>
      </c>
      <c r="X290" s="36">
        <f t="shared" si="915"/>
        <v>53520.59631999999</v>
      </c>
      <c r="Y290" s="37">
        <f t="shared" si="916"/>
        <v>4456.3996799999995</v>
      </c>
      <c r="Z290" s="18"/>
      <c r="AA290" s="65">
        <v>625</v>
      </c>
      <c r="AB290" s="56">
        <f t="shared" si="917"/>
        <v>50</v>
      </c>
      <c r="AC290" s="56">
        <f t="shared" si="918"/>
        <v>575</v>
      </c>
      <c r="AD290" s="56">
        <f t="shared" si="919"/>
        <v>690</v>
      </c>
      <c r="AE290" s="36">
        <f t="shared" si="920"/>
        <v>53566.599999999991</v>
      </c>
      <c r="AF290" s="37">
        <f t="shared" si="921"/>
        <v>4460.3999999999996</v>
      </c>
      <c r="AG290" s="18"/>
      <c r="AH290" s="56">
        <f t="shared" si="849"/>
        <v>1041.6666666666667</v>
      </c>
      <c r="AI290" s="56">
        <f t="shared" si="922"/>
        <v>83.333333333333343</v>
      </c>
      <c r="AJ290" s="56">
        <f t="shared" si="923"/>
        <v>958.33333333333337</v>
      </c>
      <c r="AK290" s="56">
        <f t="shared" si="924"/>
        <v>1150</v>
      </c>
      <c r="AL290" s="36">
        <f t="shared" si="925"/>
        <v>54026.599999999991</v>
      </c>
      <c r="AM290" s="37">
        <f t="shared" si="926"/>
        <v>4500.3999999999996</v>
      </c>
      <c r="AN290" s="18"/>
      <c r="AO290" s="56"/>
      <c r="AP290" s="56"/>
      <c r="AQ290" s="56"/>
      <c r="AR290" s="56"/>
      <c r="AS290" s="36"/>
      <c r="AT290" s="55"/>
      <c r="AU290" s="18"/>
      <c r="AV290" s="35">
        <v>0.08</v>
      </c>
      <c r="AW290" s="56">
        <f t="shared" si="927"/>
        <v>3666.9999999999995</v>
      </c>
      <c r="AX290" s="35">
        <f t="shared" si="928"/>
        <v>0.08</v>
      </c>
      <c r="AY290" s="56">
        <f t="shared" si="929"/>
        <v>3666.9999999999995</v>
      </c>
      <c r="AZ290" s="35">
        <v>0.12</v>
      </c>
      <c r="BA290" s="56">
        <f t="shared" si="930"/>
        <v>5500.4999999999991</v>
      </c>
      <c r="BB290" s="38">
        <f t="shared" si="931"/>
        <v>4.0000000000000008E-2</v>
      </c>
      <c r="BC290" s="57">
        <f t="shared" si="932"/>
        <v>1833.5</v>
      </c>
      <c r="BD290" s="56">
        <f t="shared" si="933"/>
        <v>23.333200000000005</v>
      </c>
      <c r="BE290" s="57">
        <f t="shared" si="934"/>
        <v>1856.8332</v>
      </c>
      <c r="BF290" s="56">
        <f t="shared" si="935"/>
        <v>25.000000000000004</v>
      </c>
      <c r="BG290" s="57">
        <f t="shared" si="936"/>
        <v>1858.5</v>
      </c>
      <c r="BH290" s="56">
        <f t="shared" si="937"/>
        <v>41.666666666666679</v>
      </c>
      <c r="BI290" s="26">
        <f t="shared" si="938"/>
        <v>1875.1666666666667</v>
      </c>
      <c r="BJ290" s="56"/>
      <c r="BK290" s="66"/>
      <c r="BL290" s="1"/>
    </row>
    <row r="291" spans="1:64" ht="25" customHeight="1" thickBot="1">
      <c r="A291" s="20"/>
      <c r="B291" s="20">
        <f t="shared" si="903"/>
        <v>13</v>
      </c>
      <c r="C291" s="20" t="str">
        <f t="shared" si="904"/>
        <v>SANTA FE HEV [MY26]</v>
      </c>
      <c r="D291" s="33" t="str">
        <f t="shared" si="905"/>
        <v>SANTA FE HEV [MY26] 13</v>
      </c>
      <c r="E291" s="33" t="str">
        <f t="shared" si="906"/>
        <v>SANTA FE HEV [MY26] 13 - Premium 1.6T 239PS Hybrid 2WD + SmartSense+ Pack</v>
      </c>
      <c r="F291" s="33" t="str">
        <f>_xlfn.XLOOKUP(G291,'Wholesale Price List'!B:B,'Wholesale Price List'!C:C)</f>
        <v>HYSA16PR25EHTA  6</v>
      </c>
      <c r="G291" s="33" t="s">
        <v>3095</v>
      </c>
      <c r="H291" s="34" t="str">
        <f>VLOOKUP($G291,'Wholesale Price List'!$B:$Z,4,FALSE)</f>
        <v>Premium 1.6T 239PS Hybrid 2WD + SmartSense+ Pack</v>
      </c>
      <c r="I291" s="56">
        <f>VLOOKUP($G291,'Wholesale Price List'!$B:$V,9,FALSE)</f>
        <v>39541.666666666664</v>
      </c>
      <c r="J291" s="35">
        <v>0.08</v>
      </c>
      <c r="K291" s="137">
        <v>110</v>
      </c>
      <c r="L291" s="56">
        <f t="shared" si="907"/>
        <v>3053.333333333333</v>
      </c>
      <c r="M291" s="56">
        <f t="shared" si="908"/>
        <v>36488.333333333328</v>
      </c>
      <c r="N291" s="56">
        <f t="shared" si="909"/>
        <v>7297.6666666666661</v>
      </c>
      <c r="O291" s="65">
        <v>780</v>
      </c>
      <c r="P291" s="56">
        <f>VLOOKUP($G291,'Wholesale Price List'!$B:$W,22,FALSE)</f>
        <v>1360</v>
      </c>
      <c r="Q291" s="36">
        <f t="shared" si="910"/>
        <v>45925.999999999993</v>
      </c>
      <c r="R291" s="37">
        <f t="shared" si="911"/>
        <v>3663.9999999999995</v>
      </c>
      <c r="S291" s="18"/>
      <c r="T291" s="65">
        <v>583.33000000000004</v>
      </c>
      <c r="U291" s="56">
        <f t="shared" si="912"/>
        <v>46.666400000000003</v>
      </c>
      <c r="V291" s="56">
        <f t="shared" si="913"/>
        <v>536.66360000000009</v>
      </c>
      <c r="W291" s="56">
        <f t="shared" si="914"/>
        <v>643.99632000000008</v>
      </c>
      <c r="X291" s="36">
        <f t="shared" si="915"/>
        <v>46569.996319999991</v>
      </c>
      <c r="Y291" s="37">
        <f t="shared" si="916"/>
        <v>3851.9996799999994</v>
      </c>
      <c r="Z291" s="18"/>
      <c r="AA291" s="65">
        <v>625</v>
      </c>
      <c r="AB291" s="56">
        <f t="shared" si="917"/>
        <v>50</v>
      </c>
      <c r="AC291" s="56">
        <f t="shared" si="918"/>
        <v>575</v>
      </c>
      <c r="AD291" s="56">
        <f t="shared" si="919"/>
        <v>690</v>
      </c>
      <c r="AE291" s="36">
        <f t="shared" si="920"/>
        <v>46615.999999999993</v>
      </c>
      <c r="AF291" s="37">
        <f t="shared" si="921"/>
        <v>3855.9999999999995</v>
      </c>
      <c r="AG291" s="18"/>
      <c r="AH291" s="56">
        <f t="shared" si="849"/>
        <v>1041.6666666666667</v>
      </c>
      <c r="AI291" s="56">
        <f t="shared" si="922"/>
        <v>83.333333333333343</v>
      </c>
      <c r="AJ291" s="56">
        <f t="shared" si="923"/>
        <v>958.33333333333337</v>
      </c>
      <c r="AK291" s="56">
        <f t="shared" si="924"/>
        <v>1150</v>
      </c>
      <c r="AL291" s="36">
        <f t="shared" si="925"/>
        <v>47075.999999999993</v>
      </c>
      <c r="AM291" s="37">
        <f t="shared" si="926"/>
        <v>3895.9999999999995</v>
      </c>
      <c r="AN291" s="18"/>
      <c r="AO291" s="56"/>
      <c r="AP291" s="56"/>
      <c r="AQ291" s="56"/>
      <c r="AR291" s="56"/>
      <c r="AS291" s="36"/>
      <c r="AT291" s="55"/>
      <c r="AU291" s="18"/>
      <c r="AV291" s="35">
        <v>0.08</v>
      </c>
      <c r="AW291" s="56">
        <f t="shared" si="927"/>
        <v>3163.333333333333</v>
      </c>
      <c r="AX291" s="35">
        <f t="shared" si="928"/>
        <v>0.08</v>
      </c>
      <c r="AY291" s="56">
        <f t="shared" si="929"/>
        <v>3163.333333333333</v>
      </c>
      <c r="AZ291" s="35">
        <v>0.12</v>
      </c>
      <c r="BA291" s="56">
        <f t="shared" si="930"/>
        <v>4744.9999999999991</v>
      </c>
      <c r="BB291" s="38">
        <f t="shared" si="931"/>
        <v>4.0000000000000008E-2</v>
      </c>
      <c r="BC291" s="57">
        <f t="shared" si="932"/>
        <v>1581.666666666667</v>
      </c>
      <c r="BD291" s="56">
        <f t="shared" si="933"/>
        <v>23.333200000000005</v>
      </c>
      <c r="BE291" s="57">
        <f t="shared" si="934"/>
        <v>1604.999866666667</v>
      </c>
      <c r="BF291" s="56">
        <f t="shared" si="935"/>
        <v>25.000000000000004</v>
      </c>
      <c r="BG291" s="57">
        <f t="shared" si="936"/>
        <v>1606.666666666667</v>
      </c>
      <c r="BH291" s="56">
        <f t="shared" si="937"/>
        <v>41.666666666666679</v>
      </c>
      <c r="BI291" s="26">
        <f t="shared" si="938"/>
        <v>1623.3333333333337</v>
      </c>
      <c r="BJ291" s="56"/>
      <c r="BK291" s="66"/>
      <c r="BL291" s="1"/>
    </row>
    <row r="292" spans="1:64" ht="25" customHeight="1" thickBot="1">
      <c r="A292" s="20"/>
      <c r="B292" s="20">
        <f t="shared" si="903"/>
        <v>14</v>
      </c>
      <c r="C292" s="20" t="str">
        <f t="shared" si="904"/>
        <v>SANTA FE HEV [MY26]</v>
      </c>
      <c r="D292" s="33" t="str">
        <f t="shared" si="905"/>
        <v>SANTA FE HEV [MY26] 14</v>
      </c>
      <c r="E292" s="33" t="str">
        <f t="shared" si="906"/>
        <v>SANTA FE HEV [MY26] 14 - Premium 1.6T 239PS Hybrid 4WD + SmartSense+ Pack</v>
      </c>
      <c r="F292" s="33" t="str">
        <f>_xlfn.XLOOKUP(G292,'Wholesale Price List'!B:B,'Wholesale Price List'!C:C)</f>
        <v>HYSA16PR25EHTA4 6</v>
      </c>
      <c r="G292" s="33" t="s">
        <v>3097</v>
      </c>
      <c r="H292" s="34" t="str">
        <f>VLOOKUP($G292,'Wholesale Price List'!$B:$Z,4,FALSE)</f>
        <v>Premium 1.6T 239PS Hybrid 4WD + SmartSense+ Pack</v>
      </c>
      <c r="I292" s="56">
        <f>VLOOKUP($G292,'Wholesale Price List'!$B:$V,9,FALSE)</f>
        <v>41254.166666666664</v>
      </c>
      <c r="J292" s="35">
        <v>0.08</v>
      </c>
      <c r="K292" s="137">
        <v>110</v>
      </c>
      <c r="L292" s="56">
        <f t="shared" si="907"/>
        <v>3190.333333333333</v>
      </c>
      <c r="M292" s="56">
        <f t="shared" si="908"/>
        <v>38063.833333333328</v>
      </c>
      <c r="N292" s="56">
        <f t="shared" si="909"/>
        <v>7612.7666666666664</v>
      </c>
      <c r="O292" s="65">
        <v>780</v>
      </c>
      <c r="P292" s="56">
        <f>VLOOKUP($G292,'Wholesale Price List'!$B:$W,22,FALSE)</f>
        <v>1360</v>
      </c>
      <c r="Q292" s="36">
        <f t="shared" si="910"/>
        <v>47816.599999999991</v>
      </c>
      <c r="R292" s="37">
        <f t="shared" si="911"/>
        <v>3828.3999999999996</v>
      </c>
      <c r="S292" s="18"/>
      <c r="T292" s="65">
        <v>583.33000000000004</v>
      </c>
      <c r="U292" s="56">
        <f t="shared" si="912"/>
        <v>46.666400000000003</v>
      </c>
      <c r="V292" s="56">
        <f t="shared" si="913"/>
        <v>536.66360000000009</v>
      </c>
      <c r="W292" s="56">
        <f t="shared" si="914"/>
        <v>643.99632000000008</v>
      </c>
      <c r="X292" s="36">
        <f t="shared" si="915"/>
        <v>48460.59631999999</v>
      </c>
      <c r="Y292" s="37">
        <f t="shared" si="916"/>
        <v>4016.3996799999995</v>
      </c>
      <c r="Z292" s="18"/>
      <c r="AA292" s="65">
        <v>625</v>
      </c>
      <c r="AB292" s="56">
        <f t="shared" si="917"/>
        <v>50</v>
      </c>
      <c r="AC292" s="56">
        <f t="shared" si="918"/>
        <v>575</v>
      </c>
      <c r="AD292" s="56">
        <f t="shared" si="919"/>
        <v>690</v>
      </c>
      <c r="AE292" s="36">
        <f t="shared" si="920"/>
        <v>48506.599999999991</v>
      </c>
      <c r="AF292" s="37">
        <f t="shared" si="921"/>
        <v>4020.3999999999996</v>
      </c>
      <c r="AG292" s="18"/>
      <c r="AH292" s="56">
        <f t="shared" si="849"/>
        <v>1041.6666666666667</v>
      </c>
      <c r="AI292" s="56">
        <f t="shared" si="922"/>
        <v>83.333333333333343</v>
      </c>
      <c r="AJ292" s="56">
        <f t="shared" si="923"/>
        <v>958.33333333333337</v>
      </c>
      <c r="AK292" s="56">
        <f t="shared" si="924"/>
        <v>1150</v>
      </c>
      <c r="AL292" s="36">
        <f t="shared" si="925"/>
        <v>48966.599999999991</v>
      </c>
      <c r="AM292" s="37">
        <f t="shared" si="926"/>
        <v>4060.3999999999996</v>
      </c>
      <c r="AN292" s="18"/>
      <c r="AO292" s="56"/>
      <c r="AP292" s="56"/>
      <c r="AQ292" s="56"/>
      <c r="AR292" s="56"/>
      <c r="AS292" s="36"/>
      <c r="AT292" s="55"/>
      <c r="AU292" s="18"/>
      <c r="AV292" s="35">
        <v>0.08</v>
      </c>
      <c r="AW292" s="56">
        <f t="shared" si="927"/>
        <v>3300.333333333333</v>
      </c>
      <c r="AX292" s="35">
        <f t="shared" si="928"/>
        <v>0.08</v>
      </c>
      <c r="AY292" s="56">
        <f t="shared" si="929"/>
        <v>3300.333333333333</v>
      </c>
      <c r="AZ292" s="35">
        <v>0.12</v>
      </c>
      <c r="BA292" s="56">
        <f t="shared" si="930"/>
        <v>4950.4999999999991</v>
      </c>
      <c r="BB292" s="38">
        <f t="shared" si="931"/>
        <v>4.0000000000000008E-2</v>
      </c>
      <c r="BC292" s="57">
        <f t="shared" si="932"/>
        <v>1650.166666666667</v>
      </c>
      <c r="BD292" s="56">
        <f t="shared" si="933"/>
        <v>23.333200000000005</v>
      </c>
      <c r="BE292" s="57">
        <f t="shared" si="934"/>
        <v>1673.499866666667</v>
      </c>
      <c r="BF292" s="56">
        <f t="shared" si="935"/>
        <v>25.000000000000004</v>
      </c>
      <c r="BG292" s="57">
        <f t="shared" si="936"/>
        <v>1675.166666666667</v>
      </c>
      <c r="BH292" s="56">
        <f t="shared" si="937"/>
        <v>41.666666666666679</v>
      </c>
      <c r="BI292" s="26">
        <f t="shared" si="938"/>
        <v>1691.8333333333337</v>
      </c>
      <c r="BJ292" s="56"/>
      <c r="BK292" s="66"/>
      <c r="BL292" s="1"/>
    </row>
    <row r="293" spans="1:64" ht="25" customHeight="1" thickBot="1">
      <c r="A293" s="20"/>
      <c r="B293" s="20">
        <f t="shared" si="903"/>
        <v>15</v>
      </c>
      <c r="C293" s="20" t="str">
        <f t="shared" si="904"/>
        <v>SANTA FE HEV [MY26]</v>
      </c>
      <c r="D293" s="33" t="str">
        <f t="shared" si="905"/>
        <v>SANTA FE HEV [MY26] 15</v>
      </c>
      <c r="E293" s="33" t="str">
        <f t="shared" si="906"/>
        <v>SANTA FE HEV [MY26] 15 - Calligraphy 1.6T 239PS Hybrid 2WD [6 Seats]</v>
      </c>
      <c r="F293" s="33" t="str">
        <f>_xlfn.XLOOKUP(G293,'Wholesale Price List'!B:B,'Wholesale Price List'!C:C)</f>
        <v>HYSA16C625EHTA  6</v>
      </c>
      <c r="G293" s="33" t="s">
        <v>3099</v>
      </c>
      <c r="H293" s="34" t="str">
        <f>VLOOKUP($G293,'Wholesale Price List'!$B:$Z,4,FALSE)</f>
        <v>Calligraphy 1.6T 239PS Hybrid 2WD [6 Seats]</v>
      </c>
      <c r="I293" s="56">
        <f>VLOOKUP($G293,'Wholesale Price List'!$B:$V,9,FALSE)</f>
        <v>44958.333333333336</v>
      </c>
      <c r="J293" s="35">
        <v>0.08</v>
      </c>
      <c r="K293" s="137">
        <v>110</v>
      </c>
      <c r="L293" s="56">
        <f t="shared" si="907"/>
        <v>3486.666666666667</v>
      </c>
      <c r="M293" s="56">
        <f t="shared" si="908"/>
        <v>41471.666666666672</v>
      </c>
      <c r="N293" s="56">
        <f t="shared" si="909"/>
        <v>8294.3333333333339</v>
      </c>
      <c r="O293" s="65">
        <v>780</v>
      </c>
      <c r="P293" s="56">
        <f>VLOOKUP($G293,'Wholesale Price List'!$B:$W,22,FALSE)</f>
        <v>1360</v>
      </c>
      <c r="Q293" s="36">
        <f t="shared" si="910"/>
        <v>51906.000000000007</v>
      </c>
      <c r="R293" s="37">
        <f t="shared" si="911"/>
        <v>4184</v>
      </c>
      <c r="S293" s="18"/>
      <c r="T293" s="65">
        <v>583.33000000000004</v>
      </c>
      <c r="U293" s="56">
        <f t="shared" si="912"/>
        <v>46.666400000000003</v>
      </c>
      <c r="V293" s="56">
        <f t="shared" si="913"/>
        <v>536.66360000000009</v>
      </c>
      <c r="W293" s="56">
        <f t="shared" si="914"/>
        <v>643.99632000000008</v>
      </c>
      <c r="X293" s="36">
        <f t="shared" si="915"/>
        <v>52549.996320000006</v>
      </c>
      <c r="Y293" s="37">
        <f t="shared" si="916"/>
        <v>4371.9996799999999</v>
      </c>
      <c r="Z293" s="18"/>
      <c r="AA293" s="65">
        <v>625</v>
      </c>
      <c r="AB293" s="56">
        <f t="shared" si="917"/>
        <v>50</v>
      </c>
      <c r="AC293" s="56">
        <f t="shared" si="918"/>
        <v>575</v>
      </c>
      <c r="AD293" s="56">
        <f t="shared" si="919"/>
        <v>690</v>
      </c>
      <c r="AE293" s="36">
        <f t="shared" si="920"/>
        <v>52596.000000000007</v>
      </c>
      <c r="AF293" s="37">
        <f t="shared" si="921"/>
        <v>4376</v>
      </c>
      <c r="AG293" s="18"/>
      <c r="AH293" s="56">
        <f t="shared" si="849"/>
        <v>1041.6666666666667</v>
      </c>
      <c r="AI293" s="56">
        <f t="shared" si="922"/>
        <v>83.333333333333343</v>
      </c>
      <c r="AJ293" s="56">
        <f t="shared" si="923"/>
        <v>958.33333333333337</v>
      </c>
      <c r="AK293" s="56">
        <f t="shared" si="924"/>
        <v>1150</v>
      </c>
      <c r="AL293" s="36">
        <f t="shared" si="925"/>
        <v>53056.000000000007</v>
      </c>
      <c r="AM293" s="37">
        <f t="shared" si="926"/>
        <v>4416</v>
      </c>
      <c r="AN293" s="18"/>
      <c r="AO293" s="56"/>
      <c r="AP293" s="56"/>
      <c r="AQ293" s="56"/>
      <c r="AR293" s="56"/>
      <c r="AS293" s="36"/>
      <c r="AT293" s="55"/>
      <c r="AU293" s="18"/>
      <c r="AV293" s="35">
        <v>0.08</v>
      </c>
      <c r="AW293" s="56">
        <f t="shared" si="927"/>
        <v>3596.666666666667</v>
      </c>
      <c r="AX293" s="35">
        <f t="shared" si="928"/>
        <v>0.08</v>
      </c>
      <c r="AY293" s="56">
        <f t="shared" si="929"/>
        <v>3596.666666666667</v>
      </c>
      <c r="AZ293" s="35">
        <v>0.12</v>
      </c>
      <c r="BA293" s="56">
        <f t="shared" si="930"/>
        <v>5395</v>
      </c>
      <c r="BB293" s="38">
        <f t="shared" si="931"/>
        <v>4.0000000000000015E-2</v>
      </c>
      <c r="BC293" s="57">
        <f t="shared" si="932"/>
        <v>1798.3333333333339</v>
      </c>
      <c r="BD293" s="56">
        <f t="shared" si="933"/>
        <v>23.333200000000005</v>
      </c>
      <c r="BE293" s="57">
        <f t="shared" si="934"/>
        <v>1821.666533333334</v>
      </c>
      <c r="BF293" s="56">
        <f t="shared" si="935"/>
        <v>25.000000000000004</v>
      </c>
      <c r="BG293" s="57">
        <f t="shared" si="936"/>
        <v>1823.3333333333339</v>
      </c>
      <c r="BH293" s="56">
        <f t="shared" si="937"/>
        <v>41.666666666666679</v>
      </c>
      <c r="BI293" s="26">
        <f t="shared" si="938"/>
        <v>1840.0000000000007</v>
      </c>
      <c r="BJ293" s="56"/>
      <c r="BK293" s="66"/>
      <c r="BL293" s="1"/>
    </row>
    <row r="294" spans="1:64" ht="25" customHeight="1" thickBot="1">
      <c r="A294" s="20"/>
      <c r="B294" s="20">
        <f t="shared" si="903"/>
        <v>16</v>
      </c>
      <c r="C294" s="20" t="str">
        <f t="shared" si="904"/>
        <v>SANTA FE HEV [MY26]</v>
      </c>
      <c r="D294" s="33" t="str">
        <f t="shared" si="905"/>
        <v>SANTA FE HEV [MY26] 16</v>
      </c>
      <c r="E294" s="33" t="str">
        <f t="shared" si="906"/>
        <v>SANTA FE HEV [MY26] 16 - Calligraphy 1.6T 239PS Hybrid 2WD [6 Seats] [Forest Green Int]</v>
      </c>
      <c r="F294" s="33" t="str">
        <f>_xlfn.XLOOKUP(G294,'Wholesale Price List'!B:B,'Wholesale Price List'!C:C)</f>
        <v>HYSA16C625EHTA  6</v>
      </c>
      <c r="G294" s="33" t="s">
        <v>3102</v>
      </c>
      <c r="H294" s="34" t="str">
        <f>VLOOKUP($G294,'Wholesale Price List'!$B:$Z,4,FALSE)</f>
        <v>Calligraphy 1.6T 239PS Hybrid 2WD [6 Seats] [Forest Green Int]</v>
      </c>
      <c r="I294" s="56">
        <f>VLOOKUP($G294,'Wholesale Price List'!$B:$V,9,FALSE)</f>
        <v>44958.333333333336</v>
      </c>
      <c r="J294" s="35">
        <v>0.08</v>
      </c>
      <c r="K294" s="137">
        <v>110</v>
      </c>
      <c r="L294" s="56">
        <f t="shared" si="907"/>
        <v>3486.666666666667</v>
      </c>
      <c r="M294" s="56">
        <f t="shared" si="908"/>
        <v>41471.666666666672</v>
      </c>
      <c r="N294" s="56">
        <f t="shared" si="909"/>
        <v>8294.3333333333339</v>
      </c>
      <c r="O294" s="65">
        <v>780</v>
      </c>
      <c r="P294" s="56">
        <f>VLOOKUP($G294,'Wholesale Price List'!$B:$W,22,FALSE)</f>
        <v>0</v>
      </c>
      <c r="Q294" s="36">
        <f t="shared" si="910"/>
        <v>50546.000000000007</v>
      </c>
      <c r="R294" s="37">
        <f t="shared" si="911"/>
        <v>4184</v>
      </c>
      <c r="S294" s="18"/>
      <c r="T294" s="65">
        <v>583.33000000000004</v>
      </c>
      <c r="U294" s="56">
        <f t="shared" si="912"/>
        <v>46.666400000000003</v>
      </c>
      <c r="V294" s="56">
        <f t="shared" si="913"/>
        <v>536.66360000000009</v>
      </c>
      <c r="W294" s="56">
        <f t="shared" si="914"/>
        <v>643.99632000000008</v>
      </c>
      <c r="X294" s="36">
        <f t="shared" si="915"/>
        <v>51189.996320000006</v>
      </c>
      <c r="Y294" s="37">
        <f t="shared" si="916"/>
        <v>4371.9996799999999</v>
      </c>
      <c r="Z294" s="18"/>
      <c r="AA294" s="65">
        <v>625</v>
      </c>
      <c r="AB294" s="56">
        <f t="shared" si="917"/>
        <v>50</v>
      </c>
      <c r="AC294" s="56">
        <f t="shared" si="918"/>
        <v>575</v>
      </c>
      <c r="AD294" s="56">
        <f t="shared" si="919"/>
        <v>690</v>
      </c>
      <c r="AE294" s="36">
        <f t="shared" si="920"/>
        <v>51236.000000000007</v>
      </c>
      <c r="AF294" s="37">
        <f t="shared" si="921"/>
        <v>4376</v>
      </c>
      <c r="AG294" s="18"/>
      <c r="AH294" s="56">
        <f t="shared" si="849"/>
        <v>1041.6666666666667</v>
      </c>
      <c r="AI294" s="56">
        <f t="shared" si="922"/>
        <v>83.333333333333343</v>
      </c>
      <c r="AJ294" s="56">
        <f t="shared" si="923"/>
        <v>958.33333333333337</v>
      </c>
      <c r="AK294" s="56">
        <f t="shared" si="924"/>
        <v>1150</v>
      </c>
      <c r="AL294" s="36">
        <f t="shared" si="925"/>
        <v>51696.000000000007</v>
      </c>
      <c r="AM294" s="37">
        <f t="shared" si="926"/>
        <v>4416</v>
      </c>
      <c r="AN294" s="18"/>
      <c r="AO294" s="56"/>
      <c r="AP294" s="56"/>
      <c r="AQ294" s="56"/>
      <c r="AR294" s="56"/>
      <c r="AS294" s="36"/>
      <c r="AT294" s="55"/>
      <c r="AU294" s="18"/>
      <c r="AV294" s="35">
        <v>0.08</v>
      </c>
      <c r="AW294" s="56">
        <f t="shared" si="927"/>
        <v>3596.666666666667</v>
      </c>
      <c r="AX294" s="35">
        <f t="shared" si="928"/>
        <v>0.08</v>
      </c>
      <c r="AY294" s="56">
        <f t="shared" si="929"/>
        <v>3596.666666666667</v>
      </c>
      <c r="AZ294" s="35">
        <v>0.12</v>
      </c>
      <c r="BA294" s="56">
        <f t="shared" si="930"/>
        <v>5395</v>
      </c>
      <c r="BB294" s="38">
        <f t="shared" si="931"/>
        <v>4.0000000000000015E-2</v>
      </c>
      <c r="BC294" s="57">
        <f t="shared" si="932"/>
        <v>1798.3333333333339</v>
      </c>
      <c r="BD294" s="56">
        <f t="shared" si="933"/>
        <v>23.333200000000005</v>
      </c>
      <c r="BE294" s="57">
        <f t="shared" si="934"/>
        <v>1821.666533333334</v>
      </c>
      <c r="BF294" s="56">
        <f t="shared" si="935"/>
        <v>25.000000000000004</v>
      </c>
      <c r="BG294" s="57">
        <f t="shared" si="936"/>
        <v>1823.3333333333339</v>
      </c>
      <c r="BH294" s="56">
        <f t="shared" si="937"/>
        <v>41.666666666666679</v>
      </c>
      <c r="BI294" s="26">
        <f t="shared" si="938"/>
        <v>1840.0000000000007</v>
      </c>
      <c r="BJ294" s="56"/>
      <c r="BK294" s="66"/>
      <c r="BL294" s="1"/>
    </row>
    <row r="295" spans="1:64" ht="25" customHeight="1" thickBot="1">
      <c r="A295" s="20"/>
      <c r="B295" s="20">
        <f t="shared" si="903"/>
        <v>17</v>
      </c>
      <c r="C295" s="20" t="str">
        <f t="shared" si="904"/>
        <v>SANTA FE HEV [MY26]</v>
      </c>
      <c r="D295" s="33" t="str">
        <f t="shared" si="905"/>
        <v>SANTA FE HEV [MY26] 17</v>
      </c>
      <c r="E295" s="33" t="str">
        <f t="shared" si="906"/>
        <v>SANTA FE HEV [MY26] 17 - Calligraphy 1.6T 239PS Hybrid 2WD [6 Seats] [Pecan Brown Int]</v>
      </c>
      <c r="F295" s="33" t="str">
        <f>_xlfn.XLOOKUP(G295,'Wholesale Price List'!B:B,'Wholesale Price List'!C:C)</f>
        <v>HYSA16C625EHTA  6</v>
      </c>
      <c r="G295" s="33" t="s">
        <v>3104</v>
      </c>
      <c r="H295" s="34" t="str">
        <f>VLOOKUP($G295,'Wholesale Price List'!$B:$Z,4,FALSE)</f>
        <v>Calligraphy 1.6T 239PS Hybrid 2WD [6 Seats] [Pecan Brown Int]</v>
      </c>
      <c r="I295" s="56">
        <f>VLOOKUP($G295,'Wholesale Price List'!$B:$V,9,FALSE)</f>
        <v>44958.333333333336</v>
      </c>
      <c r="J295" s="35">
        <v>0.08</v>
      </c>
      <c r="K295" s="137">
        <v>110</v>
      </c>
      <c r="L295" s="56">
        <f t="shared" si="907"/>
        <v>3486.666666666667</v>
      </c>
      <c r="M295" s="56">
        <f t="shared" si="908"/>
        <v>41471.666666666672</v>
      </c>
      <c r="N295" s="56">
        <f t="shared" si="909"/>
        <v>8294.3333333333339</v>
      </c>
      <c r="O295" s="65">
        <v>780</v>
      </c>
      <c r="P295" s="56">
        <f>VLOOKUP($G295,'Wholesale Price List'!$B:$W,22,FALSE)</f>
        <v>1360</v>
      </c>
      <c r="Q295" s="36">
        <f t="shared" si="910"/>
        <v>51906.000000000007</v>
      </c>
      <c r="R295" s="37">
        <f t="shared" si="911"/>
        <v>4184</v>
      </c>
      <c r="S295" s="18"/>
      <c r="T295" s="65">
        <v>583.33000000000004</v>
      </c>
      <c r="U295" s="56">
        <f t="shared" si="912"/>
        <v>46.666400000000003</v>
      </c>
      <c r="V295" s="56">
        <f t="shared" si="913"/>
        <v>536.66360000000009</v>
      </c>
      <c r="W295" s="56">
        <f t="shared" si="914"/>
        <v>643.99632000000008</v>
      </c>
      <c r="X295" s="36">
        <f t="shared" si="915"/>
        <v>52549.996320000006</v>
      </c>
      <c r="Y295" s="37">
        <f t="shared" si="916"/>
        <v>4371.9996799999999</v>
      </c>
      <c r="Z295" s="18"/>
      <c r="AA295" s="65">
        <v>625</v>
      </c>
      <c r="AB295" s="56">
        <f t="shared" si="917"/>
        <v>50</v>
      </c>
      <c r="AC295" s="56">
        <f t="shared" si="918"/>
        <v>575</v>
      </c>
      <c r="AD295" s="56">
        <f t="shared" si="919"/>
        <v>690</v>
      </c>
      <c r="AE295" s="36">
        <f t="shared" si="920"/>
        <v>52596.000000000007</v>
      </c>
      <c r="AF295" s="37">
        <f t="shared" si="921"/>
        <v>4376</v>
      </c>
      <c r="AG295" s="18"/>
      <c r="AH295" s="56">
        <f t="shared" si="849"/>
        <v>1041.6666666666667</v>
      </c>
      <c r="AI295" s="56">
        <f t="shared" si="922"/>
        <v>83.333333333333343</v>
      </c>
      <c r="AJ295" s="56">
        <f t="shared" si="923"/>
        <v>958.33333333333337</v>
      </c>
      <c r="AK295" s="56">
        <f t="shared" si="924"/>
        <v>1150</v>
      </c>
      <c r="AL295" s="36">
        <f t="shared" si="925"/>
        <v>53056.000000000007</v>
      </c>
      <c r="AM295" s="37">
        <f t="shared" si="926"/>
        <v>4416</v>
      </c>
      <c r="AN295" s="18"/>
      <c r="AO295" s="56"/>
      <c r="AP295" s="56"/>
      <c r="AQ295" s="56"/>
      <c r="AR295" s="56"/>
      <c r="AS295" s="36"/>
      <c r="AT295" s="55"/>
      <c r="AU295" s="18"/>
      <c r="AV295" s="35">
        <v>0.08</v>
      </c>
      <c r="AW295" s="56">
        <f t="shared" si="927"/>
        <v>3596.666666666667</v>
      </c>
      <c r="AX295" s="35">
        <f t="shared" si="928"/>
        <v>0.08</v>
      </c>
      <c r="AY295" s="56">
        <f t="shared" si="929"/>
        <v>3596.666666666667</v>
      </c>
      <c r="AZ295" s="35">
        <v>0.12</v>
      </c>
      <c r="BA295" s="56">
        <f t="shared" si="930"/>
        <v>5395</v>
      </c>
      <c r="BB295" s="38">
        <f t="shared" si="931"/>
        <v>4.0000000000000015E-2</v>
      </c>
      <c r="BC295" s="57">
        <f t="shared" si="932"/>
        <v>1798.3333333333339</v>
      </c>
      <c r="BD295" s="56">
        <f t="shared" si="933"/>
        <v>23.333200000000005</v>
      </c>
      <c r="BE295" s="57">
        <f t="shared" si="934"/>
        <v>1821.666533333334</v>
      </c>
      <c r="BF295" s="56">
        <f t="shared" si="935"/>
        <v>25.000000000000004</v>
      </c>
      <c r="BG295" s="57">
        <f t="shared" si="936"/>
        <v>1823.3333333333339</v>
      </c>
      <c r="BH295" s="56">
        <f t="shared" si="937"/>
        <v>41.666666666666679</v>
      </c>
      <c r="BI295" s="26">
        <f t="shared" si="938"/>
        <v>1840.0000000000007</v>
      </c>
      <c r="BJ295" s="56"/>
      <c r="BK295" s="66"/>
      <c r="BL295" s="1"/>
    </row>
    <row r="296" spans="1:64" ht="25" customHeight="1" thickBot="1">
      <c r="A296" s="20"/>
      <c r="B296" s="20">
        <f t="shared" si="903"/>
        <v>18</v>
      </c>
      <c r="C296" s="20" t="str">
        <f t="shared" si="904"/>
        <v>SANTA FE HEV [MY26]</v>
      </c>
      <c r="D296" s="33" t="str">
        <f t="shared" si="905"/>
        <v>SANTA FE HEV [MY26] 18</v>
      </c>
      <c r="E296" s="33" t="str">
        <f t="shared" si="906"/>
        <v>SANTA FE HEV [MY26] 18 - Calligraphy 1.6T 239PS Hybrid 4WD [6 Seats]</v>
      </c>
      <c r="F296" s="33" t="str">
        <f>_xlfn.XLOOKUP(G296,'Wholesale Price List'!B:B,'Wholesale Price List'!C:C)</f>
        <v>HYSA16C625EHTA4 6</v>
      </c>
      <c r="G296" s="33" t="s">
        <v>3106</v>
      </c>
      <c r="H296" s="34" t="str">
        <f>VLOOKUP($G296,'Wholesale Price List'!$B:$Z,4,FALSE)</f>
        <v>Calligraphy 1.6T 239PS Hybrid 4WD [6 Seats]</v>
      </c>
      <c r="I296" s="56">
        <f>VLOOKUP($G296,'Wholesale Price List'!$B:$V,9,FALSE)</f>
        <v>46670.833333333336</v>
      </c>
      <c r="J296" s="35">
        <v>0.08</v>
      </c>
      <c r="K296" s="137">
        <v>110</v>
      </c>
      <c r="L296" s="56">
        <f t="shared" si="907"/>
        <v>3623.666666666667</v>
      </c>
      <c r="M296" s="56">
        <f t="shared" si="908"/>
        <v>43047.166666666672</v>
      </c>
      <c r="N296" s="56">
        <f t="shared" si="909"/>
        <v>8609.4333333333343</v>
      </c>
      <c r="O296" s="65">
        <v>780</v>
      </c>
      <c r="P296" s="56">
        <f>VLOOKUP($G296,'Wholesale Price List'!$B:$W,22,FALSE)</f>
        <v>1360</v>
      </c>
      <c r="Q296" s="36">
        <f t="shared" si="910"/>
        <v>53796.600000000006</v>
      </c>
      <c r="R296" s="37">
        <f t="shared" si="911"/>
        <v>4348.4000000000005</v>
      </c>
      <c r="S296" s="18"/>
      <c r="T296" s="65">
        <v>583.33000000000004</v>
      </c>
      <c r="U296" s="56">
        <f t="shared" si="912"/>
        <v>46.666400000000003</v>
      </c>
      <c r="V296" s="56">
        <f t="shared" si="913"/>
        <v>536.66360000000009</v>
      </c>
      <c r="W296" s="56">
        <f t="shared" si="914"/>
        <v>643.99632000000008</v>
      </c>
      <c r="X296" s="36">
        <f t="shared" si="915"/>
        <v>54440.596320000004</v>
      </c>
      <c r="Y296" s="37">
        <f t="shared" si="916"/>
        <v>4536.3996800000004</v>
      </c>
      <c r="Z296" s="18"/>
      <c r="AA296" s="65">
        <v>625</v>
      </c>
      <c r="AB296" s="56">
        <f t="shared" si="917"/>
        <v>50</v>
      </c>
      <c r="AC296" s="56">
        <f t="shared" si="918"/>
        <v>575</v>
      </c>
      <c r="AD296" s="56">
        <f t="shared" si="919"/>
        <v>690</v>
      </c>
      <c r="AE296" s="36">
        <f t="shared" si="920"/>
        <v>54486.600000000006</v>
      </c>
      <c r="AF296" s="37">
        <f t="shared" si="921"/>
        <v>4540.4000000000005</v>
      </c>
      <c r="AG296" s="18"/>
      <c r="AH296" s="56">
        <f t="shared" si="849"/>
        <v>1041.6666666666667</v>
      </c>
      <c r="AI296" s="56">
        <f t="shared" si="922"/>
        <v>83.333333333333343</v>
      </c>
      <c r="AJ296" s="56">
        <f t="shared" si="923"/>
        <v>958.33333333333337</v>
      </c>
      <c r="AK296" s="56">
        <f t="shared" si="924"/>
        <v>1150</v>
      </c>
      <c r="AL296" s="36">
        <f t="shared" si="925"/>
        <v>54946.600000000006</v>
      </c>
      <c r="AM296" s="37">
        <f t="shared" si="926"/>
        <v>4580.4000000000005</v>
      </c>
      <c r="AN296" s="18"/>
      <c r="AO296" s="56"/>
      <c r="AP296" s="56"/>
      <c r="AQ296" s="56"/>
      <c r="AR296" s="56"/>
      <c r="AS296" s="36"/>
      <c r="AT296" s="55"/>
      <c r="AU296" s="18"/>
      <c r="AV296" s="35">
        <v>0.08</v>
      </c>
      <c r="AW296" s="56">
        <f t="shared" si="927"/>
        <v>3733.666666666667</v>
      </c>
      <c r="AX296" s="35">
        <f t="shared" si="928"/>
        <v>0.08</v>
      </c>
      <c r="AY296" s="56">
        <f t="shared" si="929"/>
        <v>3733.666666666667</v>
      </c>
      <c r="AZ296" s="35">
        <v>0.12</v>
      </c>
      <c r="BA296" s="56">
        <f t="shared" si="930"/>
        <v>5600.5</v>
      </c>
      <c r="BB296" s="38">
        <f t="shared" si="931"/>
        <v>4.0000000000000008E-2</v>
      </c>
      <c r="BC296" s="57">
        <f t="shared" si="932"/>
        <v>1866.8333333333339</v>
      </c>
      <c r="BD296" s="56">
        <f t="shared" si="933"/>
        <v>23.333200000000005</v>
      </c>
      <c r="BE296" s="57">
        <f t="shared" si="934"/>
        <v>1890.166533333334</v>
      </c>
      <c r="BF296" s="56">
        <f t="shared" si="935"/>
        <v>25.000000000000004</v>
      </c>
      <c r="BG296" s="57">
        <f t="shared" si="936"/>
        <v>1891.8333333333339</v>
      </c>
      <c r="BH296" s="56">
        <f t="shared" si="937"/>
        <v>41.666666666666679</v>
      </c>
      <c r="BI296" s="26">
        <f t="shared" si="938"/>
        <v>1908.5000000000007</v>
      </c>
      <c r="BJ296" s="56"/>
      <c r="BK296" s="66"/>
      <c r="BL296" s="1"/>
    </row>
    <row r="297" spans="1:64" ht="25" customHeight="1" thickBot="1">
      <c r="A297" s="20"/>
      <c r="B297" s="20">
        <f t="shared" si="903"/>
        <v>19</v>
      </c>
      <c r="C297" s="20" t="str">
        <f t="shared" si="904"/>
        <v>SANTA FE HEV [MY26]</v>
      </c>
      <c r="D297" s="33" t="str">
        <f t="shared" si="905"/>
        <v>SANTA FE HEV [MY26] 19</v>
      </c>
      <c r="E297" s="33" t="str">
        <f t="shared" si="906"/>
        <v>SANTA FE HEV [MY26] 19 - Calligraphy 1.6T 239PS Hybrid 4WD [6 Seats] [Forest Green Int]</v>
      </c>
      <c r="F297" s="33" t="str">
        <f>_xlfn.XLOOKUP(G297,'Wholesale Price List'!B:B,'Wholesale Price List'!C:C)</f>
        <v>HYSA16C625EHTA4 6</v>
      </c>
      <c r="G297" s="33" t="s">
        <v>3109</v>
      </c>
      <c r="H297" s="34" t="str">
        <f>VLOOKUP($G297,'Wholesale Price List'!$B:$Z,4,FALSE)</f>
        <v>Calligraphy 1.6T 239PS Hybrid 4WD [6 Seats] [Forest Green Int]</v>
      </c>
      <c r="I297" s="56">
        <f>VLOOKUP($G297,'Wholesale Price List'!$B:$V,9,FALSE)</f>
        <v>46670.833333333336</v>
      </c>
      <c r="J297" s="35">
        <v>0.08</v>
      </c>
      <c r="K297" s="137">
        <v>110</v>
      </c>
      <c r="L297" s="56">
        <f t="shared" si="907"/>
        <v>3623.666666666667</v>
      </c>
      <c r="M297" s="56">
        <f t="shared" si="908"/>
        <v>43047.166666666672</v>
      </c>
      <c r="N297" s="56">
        <f t="shared" si="909"/>
        <v>8609.4333333333343</v>
      </c>
      <c r="O297" s="65">
        <v>780</v>
      </c>
      <c r="P297" s="56">
        <f>VLOOKUP($G297,'Wholesale Price List'!$B:$W,22,FALSE)</f>
        <v>1360</v>
      </c>
      <c r="Q297" s="36">
        <f t="shared" si="910"/>
        <v>53796.600000000006</v>
      </c>
      <c r="R297" s="37">
        <f t="shared" si="911"/>
        <v>4348.4000000000005</v>
      </c>
      <c r="S297" s="18"/>
      <c r="T297" s="65">
        <v>583.33000000000004</v>
      </c>
      <c r="U297" s="56">
        <f t="shared" si="912"/>
        <v>46.666400000000003</v>
      </c>
      <c r="V297" s="56">
        <f t="shared" si="913"/>
        <v>536.66360000000009</v>
      </c>
      <c r="W297" s="56">
        <f t="shared" si="914"/>
        <v>643.99632000000008</v>
      </c>
      <c r="X297" s="36">
        <f t="shared" si="915"/>
        <v>54440.596320000004</v>
      </c>
      <c r="Y297" s="37">
        <f t="shared" si="916"/>
        <v>4536.3996800000004</v>
      </c>
      <c r="Z297" s="18"/>
      <c r="AA297" s="65">
        <v>625</v>
      </c>
      <c r="AB297" s="56">
        <f t="shared" si="917"/>
        <v>50</v>
      </c>
      <c r="AC297" s="56">
        <f t="shared" si="918"/>
        <v>575</v>
      </c>
      <c r="AD297" s="56">
        <f t="shared" si="919"/>
        <v>690</v>
      </c>
      <c r="AE297" s="36">
        <f t="shared" si="920"/>
        <v>54486.600000000006</v>
      </c>
      <c r="AF297" s="37">
        <f t="shared" si="921"/>
        <v>4540.4000000000005</v>
      </c>
      <c r="AG297" s="18"/>
      <c r="AH297" s="56">
        <f t="shared" si="849"/>
        <v>1041.6666666666667</v>
      </c>
      <c r="AI297" s="56">
        <f t="shared" si="922"/>
        <v>83.333333333333343</v>
      </c>
      <c r="AJ297" s="56">
        <f t="shared" si="923"/>
        <v>958.33333333333337</v>
      </c>
      <c r="AK297" s="56">
        <f t="shared" si="924"/>
        <v>1150</v>
      </c>
      <c r="AL297" s="36">
        <f t="shared" si="925"/>
        <v>54946.600000000006</v>
      </c>
      <c r="AM297" s="37">
        <f t="shared" si="926"/>
        <v>4580.4000000000005</v>
      </c>
      <c r="AN297" s="18"/>
      <c r="AO297" s="56"/>
      <c r="AP297" s="56"/>
      <c r="AQ297" s="56"/>
      <c r="AR297" s="56"/>
      <c r="AS297" s="36"/>
      <c r="AT297" s="55"/>
      <c r="AU297" s="18"/>
      <c r="AV297" s="35">
        <v>0.08</v>
      </c>
      <c r="AW297" s="56">
        <f t="shared" si="927"/>
        <v>3733.666666666667</v>
      </c>
      <c r="AX297" s="35">
        <f t="shared" si="928"/>
        <v>0.08</v>
      </c>
      <c r="AY297" s="56">
        <f t="shared" si="929"/>
        <v>3733.666666666667</v>
      </c>
      <c r="AZ297" s="35">
        <v>0.12</v>
      </c>
      <c r="BA297" s="56">
        <f t="shared" si="930"/>
        <v>5600.5</v>
      </c>
      <c r="BB297" s="38">
        <f t="shared" si="931"/>
        <v>4.0000000000000008E-2</v>
      </c>
      <c r="BC297" s="57">
        <f t="shared" si="932"/>
        <v>1866.8333333333339</v>
      </c>
      <c r="BD297" s="56">
        <f t="shared" si="933"/>
        <v>23.333200000000005</v>
      </c>
      <c r="BE297" s="57">
        <f t="shared" si="934"/>
        <v>1890.166533333334</v>
      </c>
      <c r="BF297" s="56">
        <f t="shared" si="935"/>
        <v>25.000000000000004</v>
      </c>
      <c r="BG297" s="57">
        <f t="shared" si="936"/>
        <v>1891.8333333333339</v>
      </c>
      <c r="BH297" s="56">
        <f t="shared" si="937"/>
        <v>41.666666666666679</v>
      </c>
      <c r="BI297" s="26">
        <f t="shared" si="938"/>
        <v>1908.5000000000007</v>
      </c>
      <c r="BJ297" s="56"/>
      <c r="BK297" s="66"/>
      <c r="BL297" s="1"/>
    </row>
    <row r="298" spans="1:64" ht="25" customHeight="1">
      <c r="A298" s="20"/>
      <c r="B298" s="20">
        <f t="shared" si="903"/>
        <v>20</v>
      </c>
      <c r="C298" s="20" t="str">
        <f t="shared" si="904"/>
        <v>SANTA FE HEV [MY26]</v>
      </c>
      <c r="D298" s="33" t="str">
        <f t="shared" si="905"/>
        <v>SANTA FE HEV [MY26] 20</v>
      </c>
      <c r="E298" s="33" t="str">
        <f t="shared" si="906"/>
        <v>SANTA FE HEV [MY26] 20 - Calligraphy 1.6T 239PS Hybrid 4WD [6 Seats] [Pecan Brown Int]</v>
      </c>
      <c r="F298" s="33" t="str">
        <f>_xlfn.XLOOKUP(G298,'Wholesale Price List'!B:B,'Wholesale Price List'!C:C)</f>
        <v>HYSA16C625EHTA4 6</v>
      </c>
      <c r="G298" s="33" t="s">
        <v>3111</v>
      </c>
      <c r="H298" s="34" t="str">
        <f>VLOOKUP($G298,'Wholesale Price List'!$B:$Z,4,FALSE)</f>
        <v>Calligraphy 1.6T 239PS Hybrid 4WD [6 Seats] [Pecan Brown Int]</v>
      </c>
      <c r="I298" s="56">
        <f>VLOOKUP($G298,'Wholesale Price List'!$B:$V,9,FALSE)</f>
        <v>46670.833333333336</v>
      </c>
      <c r="J298" s="35">
        <v>0.08</v>
      </c>
      <c r="K298" s="137">
        <v>110</v>
      </c>
      <c r="L298" s="56">
        <f t="shared" si="907"/>
        <v>3623.666666666667</v>
      </c>
      <c r="M298" s="56">
        <f t="shared" si="908"/>
        <v>43047.166666666672</v>
      </c>
      <c r="N298" s="56">
        <f t="shared" si="909"/>
        <v>8609.4333333333343</v>
      </c>
      <c r="O298" s="65">
        <v>780</v>
      </c>
      <c r="P298" s="56">
        <f>VLOOKUP($G298,'Wholesale Price List'!$B:$W,22,FALSE)</f>
        <v>1360</v>
      </c>
      <c r="Q298" s="36">
        <f t="shared" si="910"/>
        <v>53796.600000000006</v>
      </c>
      <c r="R298" s="37">
        <f t="shared" si="911"/>
        <v>4348.4000000000005</v>
      </c>
      <c r="S298" s="18"/>
      <c r="T298" s="65">
        <v>583.33000000000004</v>
      </c>
      <c r="U298" s="56">
        <f t="shared" si="912"/>
        <v>46.666400000000003</v>
      </c>
      <c r="V298" s="56">
        <f t="shared" si="913"/>
        <v>536.66360000000009</v>
      </c>
      <c r="W298" s="56">
        <f t="shared" si="914"/>
        <v>643.99632000000008</v>
      </c>
      <c r="X298" s="36">
        <f t="shared" si="915"/>
        <v>54440.596320000004</v>
      </c>
      <c r="Y298" s="37">
        <f t="shared" si="916"/>
        <v>4536.3996800000004</v>
      </c>
      <c r="Z298" s="18"/>
      <c r="AA298" s="65">
        <v>625</v>
      </c>
      <c r="AB298" s="56">
        <f t="shared" si="917"/>
        <v>50</v>
      </c>
      <c r="AC298" s="56">
        <f t="shared" si="918"/>
        <v>575</v>
      </c>
      <c r="AD298" s="56">
        <f t="shared" si="919"/>
        <v>690</v>
      </c>
      <c r="AE298" s="36">
        <f t="shared" si="920"/>
        <v>54486.600000000006</v>
      </c>
      <c r="AF298" s="37">
        <f t="shared" si="921"/>
        <v>4540.4000000000005</v>
      </c>
      <c r="AG298" s="18"/>
      <c r="AH298" s="56">
        <f t="shared" si="849"/>
        <v>1041.6666666666667</v>
      </c>
      <c r="AI298" s="56">
        <f t="shared" si="922"/>
        <v>83.333333333333343</v>
      </c>
      <c r="AJ298" s="56">
        <f t="shared" si="923"/>
        <v>958.33333333333337</v>
      </c>
      <c r="AK298" s="56">
        <f t="shared" si="924"/>
        <v>1150</v>
      </c>
      <c r="AL298" s="36">
        <f t="shared" si="925"/>
        <v>54946.600000000006</v>
      </c>
      <c r="AM298" s="37">
        <f t="shared" si="926"/>
        <v>4580.4000000000005</v>
      </c>
      <c r="AN298" s="18"/>
      <c r="AO298" s="56"/>
      <c r="AP298" s="56"/>
      <c r="AQ298" s="56"/>
      <c r="AR298" s="56"/>
      <c r="AS298" s="36"/>
      <c r="AT298" s="55"/>
      <c r="AU298" s="18"/>
      <c r="AV298" s="35">
        <v>0.08</v>
      </c>
      <c r="AW298" s="56">
        <f t="shared" si="927"/>
        <v>3733.666666666667</v>
      </c>
      <c r="AX298" s="35">
        <f t="shared" si="928"/>
        <v>0.08</v>
      </c>
      <c r="AY298" s="56">
        <f t="shared" si="929"/>
        <v>3733.666666666667</v>
      </c>
      <c r="AZ298" s="35">
        <v>0.12</v>
      </c>
      <c r="BA298" s="56">
        <f t="shared" si="930"/>
        <v>5600.5</v>
      </c>
      <c r="BB298" s="38">
        <f t="shared" si="931"/>
        <v>4.0000000000000008E-2</v>
      </c>
      <c r="BC298" s="57">
        <f t="shared" si="932"/>
        <v>1866.8333333333339</v>
      </c>
      <c r="BD298" s="56">
        <f t="shared" si="933"/>
        <v>23.333200000000005</v>
      </c>
      <c r="BE298" s="57">
        <f t="shared" si="934"/>
        <v>1890.166533333334</v>
      </c>
      <c r="BF298" s="56">
        <f t="shared" si="935"/>
        <v>25.000000000000004</v>
      </c>
      <c r="BG298" s="57">
        <f t="shared" si="936"/>
        <v>1891.8333333333339</v>
      </c>
      <c r="BH298" s="56">
        <f t="shared" si="937"/>
        <v>41.666666666666679</v>
      </c>
      <c r="BI298" s="26">
        <f t="shared" si="938"/>
        <v>1908.5000000000007</v>
      </c>
      <c r="BJ298" s="56"/>
      <c r="BK298" s="66"/>
      <c r="BL298" s="1"/>
    </row>
    <row r="299" spans="1:64" ht="25" customHeight="1" thickBot="1">
      <c r="A299" s="20" t="e">
        <f>_xlfn.XLOOKUP(G299,'[1]Hyundai Comms PL 0725'!$A:$A,'[1]Hyundai Comms PL 0725'!$B:$B)</f>
        <v>#N/A</v>
      </c>
      <c r="B299" s="20"/>
      <c r="C299" s="20"/>
      <c r="D299" s="172" t="s">
        <v>190</v>
      </c>
      <c r="E299" s="173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  <c r="AA299" s="173"/>
      <c r="AB299" s="173"/>
      <c r="AC299" s="173"/>
      <c r="AD299" s="173"/>
      <c r="AE299" s="173"/>
      <c r="AF299" s="173"/>
      <c r="AG299" s="173"/>
      <c r="AH299" s="173"/>
      <c r="AI299" s="173"/>
      <c r="AJ299" s="173"/>
      <c r="AK299" s="173"/>
      <c r="AL299" s="173"/>
      <c r="AM299" s="173"/>
      <c r="AN299" s="173"/>
      <c r="AO299" s="173"/>
      <c r="AP299" s="173"/>
      <c r="AQ299" s="173"/>
      <c r="AR299" s="173"/>
      <c r="AS299" s="173"/>
      <c r="AT299" s="173"/>
      <c r="AU299" s="173"/>
      <c r="AV299" s="173"/>
      <c r="AW299" s="173"/>
      <c r="AX299" s="173"/>
      <c r="AY299" s="173"/>
      <c r="AZ299" s="173"/>
      <c r="BA299" s="173"/>
      <c r="BB299" s="173"/>
      <c r="BC299" s="173"/>
      <c r="BD299" s="173"/>
      <c r="BE299" s="173"/>
      <c r="BF299" s="173"/>
      <c r="BG299" s="173"/>
      <c r="BH299" s="173"/>
      <c r="BI299" s="173"/>
      <c r="BJ299" s="94"/>
      <c r="BK299" s="94"/>
      <c r="BL299" s="1"/>
    </row>
    <row r="300" spans="1:64" ht="25" customHeight="1" thickBot="1">
      <c r="A300" s="20" t="str">
        <f>_xlfn.XLOOKUP(G300,'[1]Hyundai Comms PL 0725'!$A:$A,'[1]Hyundai Comms PL 0725'!$B:$B)</f>
        <v>HYSA16PRM5EXTA4 6</v>
      </c>
      <c r="B300" s="20">
        <f t="shared" ref="B300:B309" si="939">IF(BJ299="Title",1,IF(BJ300="Title","",B299+1))</f>
        <v>1</v>
      </c>
      <c r="C300" s="20" t="str">
        <f t="shared" ref="C300" si="940">IF(B300=1,D299,IF(B300="","",C299))</f>
        <v>SANTA FE PHEV [MY25]</v>
      </c>
      <c r="D300" s="33" t="str">
        <f t="shared" ref="D300" si="941">C300&amp;" "&amp;B300</f>
        <v>SANTA FE PHEV [MY25] 1</v>
      </c>
      <c r="E300" s="33" t="str">
        <f t="shared" ref="E300" si="942">D300&amp;" - "&amp;H300</f>
        <v>SANTA FE PHEV [MY25] 1 - Premium 1.6T 253PS Plug-in Hybrid 4WD MY25</v>
      </c>
      <c r="F300" s="33" t="str">
        <f>_xlfn.XLOOKUP(G300,'Wholesale Price List'!B:B,'Wholesale Price List'!C:C)</f>
        <v>HYSA16PRM5EXTA4 6</v>
      </c>
      <c r="G300" s="33" t="s">
        <v>191</v>
      </c>
      <c r="H300" s="34" t="str">
        <f>VLOOKUP($G300,'Wholesale Price List'!$B:$Z,4,FALSE)</f>
        <v>Premium 1.6T 253PS Plug-in Hybrid 4WD MY25</v>
      </c>
      <c r="I300" s="56">
        <f>VLOOKUP($G300,'Wholesale Price List'!$B:$V,9,FALSE)</f>
        <v>43170.833333333336</v>
      </c>
      <c r="J300" s="35">
        <v>0.08</v>
      </c>
      <c r="K300" s="137">
        <v>110</v>
      </c>
      <c r="L300" s="56">
        <f t="shared" si="560"/>
        <v>3343.666666666667</v>
      </c>
      <c r="M300" s="56">
        <f t="shared" ref="M300:M309" si="943">I300-L300</f>
        <v>39827.166666666672</v>
      </c>
      <c r="N300" s="56">
        <f t="shared" ref="N300:N309" si="944">M300*20%</f>
        <v>7965.4333333333343</v>
      </c>
      <c r="O300" s="65">
        <v>780</v>
      </c>
      <c r="P300" s="56">
        <f>VLOOKUP($G300,'Wholesale Price List'!$B:$W,22,FALSE)</f>
        <v>110</v>
      </c>
      <c r="Q300" s="36">
        <f t="shared" ref="Q300:Q309" si="945">SUM(M300:P300)</f>
        <v>48682.600000000006</v>
      </c>
      <c r="R300" s="37">
        <f t="shared" si="561"/>
        <v>4012.4000000000005</v>
      </c>
      <c r="S300" s="18"/>
      <c r="T300" s="65">
        <v>583.33000000000004</v>
      </c>
      <c r="U300" s="56">
        <f t="shared" ref="U300:U309" si="946">T300*J300</f>
        <v>46.666400000000003</v>
      </c>
      <c r="V300" s="56">
        <f t="shared" ref="V300:V309" si="947">T300-U300</f>
        <v>536.66360000000009</v>
      </c>
      <c r="W300" s="56">
        <f t="shared" ref="W300:W309" si="948">V300*1.2</f>
        <v>643.99632000000008</v>
      </c>
      <c r="X300" s="36">
        <f t="shared" ref="X300:X309" si="949">Q300+((T300-U300)*1.2)</f>
        <v>49326.596320000004</v>
      </c>
      <c r="Y300" s="37">
        <f t="shared" ref="Y300:Y309" si="950">((J300*I300)+(J300*T300))*1.2</f>
        <v>4200.3996800000004</v>
      </c>
      <c r="Z300" s="18"/>
      <c r="AA300" s="65">
        <v>625</v>
      </c>
      <c r="AB300" s="56">
        <f t="shared" ref="AB300:AB309" si="951">AA300*J300</f>
        <v>50</v>
      </c>
      <c r="AC300" s="56">
        <f t="shared" ref="AC300:AC309" si="952">AA300-AB300</f>
        <v>575</v>
      </c>
      <c r="AD300" s="56">
        <f t="shared" ref="AD300:AD309" si="953">AC300*1.2</f>
        <v>690</v>
      </c>
      <c r="AE300" s="36">
        <f t="shared" ref="AE300:AE309" si="954">Q300+AD300</f>
        <v>49372.600000000006</v>
      </c>
      <c r="AF300" s="37">
        <f t="shared" ref="AF300:AF309" si="955">((J300*I300)+(J300*AA300))*1.2</f>
        <v>4204.4000000000005</v>
      </c>
      <c r="AG300" s="18"/>
      <c r="AH300" s="56">
        <f t="shared" si="849"/>
        <v>1041.6666666666667</v>
      </c>
      <c r="AI300" s="56">
        <f t="shared" ref="AI300" si="956">AH300*J300</f>
        <v>83.333333333333343</v>
      </c>
      <c r="AJ300" s="56">
        <f t="shared" ref="AJ300" si="957">AH300-AI300</f>
        <v>958.33333333333337</v>
      </c>
      <c r="AK300" s="56">
        <f t="shared" ref="AK300" si="958">AJ300*1.2</f>
        <v>1150</v>
      </c>
      <c r="AL300" s="36">
        <f t="shared" ref="AL300" si="959">Q300+AK300</f>
        <v>49832.600000000006</v>
      </c>
      <c r="AM300" s="37">
        <f t="shared" ref="AM300" si="960">((J300*I300)+(J300*AH300))*1.2</f>
        <v>4244.4000000000005</v>
      </c>
      <c r="AN300" s="18"/>
      <c r="AO300" s="56"/>
      <c r="AP300" s="56"/>
      <c r="AQ300" s="56"/>
      <c r="AR300" s="56"/>
      <c r="AS300" s="36"/>
      <c r="AT300" s="37"/>
      <c r="AU300" s="18"/>
      <c r="AV300" s="35">
        <v>0.08</v>
      </c>
      <c r="AW300" s="56">
        <f t="shared" ref="AW300:AW309" si="961">AV300*I300</f>
        <v>3453.666666666667</v>
      </c>
      <c r="AX300" s="35">
        <f t="shared" ref="AX300:AX309" si="962">J300</f>
        <v>0.08</v>
      </c>
      <c r="AY300" s="56">
        <f t="shared" ref="AY300:AY309" si="963">I300*J300</f>
        <v>3453.666666666667</v>
      </c>
      <c r="AZ300" s="35">
        <v>0.12</v>
      </c>
      <c r="BA300" s="56">
        <f t="shared" ref="BA300:BA309" si="964">AZ300*I300</f>
        <v>5180.5</v>
      </c>
      <c r="BB300" s="38">
        <f t="shared" ref="BB300:BB309" si="965">BC300/I300</f>
        <v>4.0000000000000015E-2</v>
      </c>
      <c r="BC300" s="57">
        <f t="shared" ref="BC300:BC309" si="966">(AY300+AW300)-BA300</f>
        <v>1726.8333333333339</v>
      </c>
      <c r="BD300" s="56">
        <f t="shared" ref="BD300:BD309" si="967">((AX300+AV300)-AZ300)*T300</f>
        <v>23.333200000000005</v>
      </c>
      <c r="BE300" s="57">
        <f t="shared" ref="BE300:BE309" si="968">BC300+BD300</f>
        <v>1750.166533333334</v>
      </c>
      <c r="BF300" s="56">
        <f t="shared" ref="BF300:BF309" si="969">((AX300+AV300)-AZ300)*AA300</f>
        <v>25.000000000000004</v>
      </c>
      <c r="BG300" s="57">
        <f t="shared" ref="BG300:BG309" si="970">BC300+BF300</f>
        <v>1751.8333333333339</v>
      </c>
      <c r="BH300" s="56">
        <f t="shared" ref="BH300" si="971">((AX300+AV300)-AZ300)*AH300</f>
        <v>41.666666666666679</v>
      </c>
      <c r="BI300" s="26">
        <f t="shared" ref="BI300" si="972">BC300+BH300</f>
        <v>1768.5000000000007</v>
      </c>
      <c r="BJ300" s="56"/>
      <c r="BK300" s="57"/>
      <c r="BL300" s="1"/>
    </row>
    <row r="301" spans="1:64" ht="25" customHeight="1" thickBot="1">
      <c r="A301" s="20" t="str">
        <f>_xlfn.XLOOKUP(G301,'[1]Hyundai Comms PL 0725'!$A:$A,'[1]Hyundai Comms PL 0725'!$B:$B)</f>
        <v>HYSA16ULT5EXTA4 6</v>
      </c>
      <c r="B301" s="20">
        <f t="shared" si="939"/>
        <v>2</v>
      </c>
      <c r="C301" s="20" t="str">
        <f t="shared" ref="C301:C309" si="973">IF(B301=1,D300,IF(B301="","",C300))</f>
        <v>SANTA FE PHEV [MY25]</v>
      </c>
      <c r="D301" s="33" t="str">
        <f t="shared" ref="D301:D309" si="974">C301&amp;" "&amp;B301</f>
        <v>SANTA FE PHEV [MY25] 2</v>
      </c>
      <c r="E301" s="33" t="str">
        <f t="shared" ref="E301:E309" si="975">D301&amp;" - "&amp;H301</f>
        <v>SANTA FE PHEV [MY25] 2 - Ultimate 1.6T 253PS Plug-in Hybrid 4WD MY25</v>
      </c>
      <c r="F301" s="33" t="str">
        <f>_xlfn.XLOOKUP(G301,'Wholesale Price List'!B:B,'Wholesale Price List'!C:C)</f>
        <v>HYSA16ULT5EXTA4 6</v>
      </c>
      <c r="G301" s="33" t="s">
        <v>192</v>
      </c>
      <c r="H301" s="34" t="str">
        <f>VLOOKUP($G301,'Wholesale Price List'!$B:$Z,4,FALSE)</f>
        <v>Ultimate 1.6T 253PS Plug-in Hybrid 4WD MY25</v>
      </c>
      <c r="I301" s="56">
        <f>VLOOKUP($G301,'Wholesale Price List'!$B:$V,9,FALSE)</f>
        <v>45879.166666666672</v>
      </c>
      <c r="J301" s="35">
        <v>0.08</v>
      </c>
      <c r="K301" s="137">
        <v>110</v>
      </c>
      <c r="L301" s="56">
        <f t="shared" si="560"/>
        <v>3560.3333333333339</v>
      </c>
      <c r="M301" s="56">
        <f t="shared" si="943"/>
        <v>42318.833333333336</v>
      </c>
      <c r="N301" s="56">
        <f t="shared" si="944"/>
        <v>8463.7666666666682</v>
      </c>
      <c r="O301" s="65">
        <v>780</v>
      </c>
      <c r="P301" s="56">
        <f>VLOOKUP($G301,'Wholesale Price List'!$B:$W,22,FALSE)</f>
        <v>110</v>
      </c>
      <c r="Q301" s="36">
        <f t="shared" si="945"/>
        <v>51672.600000000006</v>
      </c>
      <c r="R301" s="37">
        <f t="shared" si="561"/>
        <v>4272.4000000000005</v>
      </c>
      <c r="S301" s="18"/>
      <c r="T301" s="65">
        <v>583.33000000000004</v>
      </c>
      <c r="U301" s="56">
        <f t="shared" si="946"/>
        <v>46.666400000000003</v>
      </c>
      <c r="V301" s="56">
        <f t="shared" si="947"/>
        <v>536.66360000000009</v>
      </c>
      <c r="W301" s="56">
        <f t="shared" si="948"/>
        <v>643.99632000000008</v>
      </c>
      <c r="X301" s="36">
        <f t="shared" si="949"/>
        <v>52316.596320000004</v>
      </c>
      <c r="Y301" s="37">
        <f t="shared" si="950"/>
        <v>4460.3996800000004</v>
      </c>
      <c r="Z301" s="18"/>
      <c r="AA301" s="65">
        <v>625</v>
      </c>
      <c r="AB301" s="56">
        <f t="shared" si="951"/>
        <v>50</v>
      </c>
      <c r="AC301" s="56">
        <f t="shared" si="952"/>
        <v>575</v>
      </c>
      <c r="AD301" s="56">
        <f t="shared" si="953"/>
        <v>690</v>
      </c>
      <c r="AE301" s="36">
        <f t="shared" si="954"/>
        <v>52362.600000000006</v>
      </c>
      <c r="AF301" s="37">
        <f t="shared" si="955"/>
        <v>4464.4000000000005</v>
      </c>
      <c r="AG301" s="18"/>
      <c r="AH301" s="56">
        <f t="shared" si="849"/>
        <v>1041.6666666666667</v>
      </c>
      <c r="AI301" s="56">
        <f t="shared" ref="AI301:AI309" si="976">AH301*J301</f>
        <v>83.333333333333343</v>
      </c>
      <c r="AJ301" s="56">
        <f t="shared" ref="AJ301:AJ309" si="977">AH301-AI301</f>
        <v>958.33333333333337</v>
      </c>
      <c r="AK301" s="56">
        <f t="shared" ref="AK301:AK309" si="978">AJ301*1.2</f>
        <v>1150</v>
      </c>
      <c r="AL301" s="36">
        <f t="shared" ref="AL301:AL309" si="979">Q301+AK301</f>
        <v>52822.600000000006</v>
      </c>
      <c r="AM301" s="37">
        <f t="shared" ref="AM301:AM309" si="980">((J301*I301)+(J301*AH301))*1.2</f>
        <v>4504.4000000000005</v>
      </c>
      <c r="AN301" s="18"/>
      <c r="AO301" s="56"/>
      <c r="AP301" s="56"/>
      <c r="AQ301" s="56"/>
      <c r="AR301" s="56"/>
      <c r="AS301" s="36"/>
      <c r="AT301" s="37"/>
      <c r="AU301" s="18"/>
      <c r="AV301" s="35">
        <v>0.08</v>
      </c>
      <c r="AW301" s="56">
        <f t="shared" si="961"/>
        <v>3670.3333333333339</v>
      </c>
      <c r="AX301" s="35">
        <f t="shared" si="962"/>
        <v>0.08</v>
      </c>
      <c r="AY301" s="56">
        <f t="shared" si="963"/>
        <v>3670.3333333333339</v>
      </c>
      <c r="AZ301" s="35">
        <v>0.12</v>
      </c>
      <c r="BA301" s="56">
        <f t="shared" si="964"/>
        <v>5505.5</v>
      </c>
      <c r="BB301" s="38">
        <f t="shared" si="965"/>
        <v>4.0000000000000022E-2</v>
      </c>
      <c r="BC301" s="57">
        <f t="shared" si="966"/>
        <v>1835.1666666666679</v>
      </c>
      <c r="BD301" s="56">
        <f t="shared" si="967"/>
        <v>23.333200000000005</v>
      </c>
      <c r="BE301" s="57">
        <f t="shared" si="968"/>
        <v>1858.4998666666679</v>
      </c>
      <c r="BF301" s="56">
        <f t="shared" si="969"/>
        <v>25.000000000000004</v>
      </c>
      <c r="BG301" s="57">
        <f t="shared" si="970"/>
        <v>1860.1666666666679</v>
      </c>
      <c r="BH301" s="56">
        <f t="shared" ref="BH301:BH309" si="981">((AX301+AV301)-AZ301)*AH301</f>
        <v>41.666666666666679</v>
      </c>
      <c r="BI301" s="26">
        <f t="shared" ref="BI301:BI309" si="982">BC301+BH301</f>
        <v>1876.8333333333346</v>
      </c>
      <c r="BJ301" s="56"/>
      <c r="BK301" s="57"/>
      <c r="BL301" s="1"/>
    </row>
    <row r="302" spans="1:64" ht="25" customHeight="1" thickBot="1">
      <c r="A302" s="20" t="str">
        <f>_xlfn.XLOOKUP(G302,'[1]Hyundai Comms PL 0725'!$A:$A,'[1]Hyundai Comms PL 0725'!$B:$B)</f>
        <v>HYSA16ULT5EXTA4 6</v>
      </c>
      <c r="B302" s="20">
        <f t="shared" si="939"/>
        <v>3</v>
      </c>
      <c r="C302" s="20" t="str">
        <f t="shared" si="973"/>
        <v>SANTA FE PHEV [MY25]</v>
      </c>
      <c r="D302" s="33" t="str">
        <f t="shared" si="974"/>
        <v>SANTA FE PHEV [MY25] 3</v>
      </c>
      <c r="E302" s="33" t="str">
        <f t="shared" si="975"/>
        <v>SANTA FE PHEV [MY25] 3 - Ultimate 1.6T 253PS Plug-in Hybrid 4WD [Forest Green Int] MY25</v>
      </c>
      <c r="F302" s="33" t="str">
        <f>_xlfn.XLOOKUP(G302,'Wholesale Price List'!B:B,'Wholesale Price List'!C:C)</f>
        <v>HYSA16ULT5EXTA4 6</v>
      </c>
      <c r="G302" s="33" t="s">
        <v>193</v>
      </c>
      <c r="H302" s="34" t="str">
        <f>VLOOKUP($G302,'Wholesale Price List'!$B:$Z,4,FALSE)</f>
        <v>Ultimate 1.6T 253PS Plug-in Hybrid 4WD [Forest Green Int] MY25</v>
      </c>
      <c r="I302" s="56">
        <f>VLOOKUP($G302,'Wholesale Price List'!$B:$V,9,FALSE)</f>
        <v>45879.166666666672</v>
      </c>
      <c r="J302" s="35">
        <v>0.08</v>
      </c>
      <c r="K302" s="137">
        <v>110</v>
      </c>
      <c r="L302" s="56">
        <f t="shared" si="560"/>
        <v>3560.3333333333339</v>
      </c>
      <c r="M302" s="56">
        <f t="shared" si="943"/>
        <v>42318.833333333336</v>
      </c>
      <c r="N302" s="56">
        <f t="shared" si="944"/>
        <v>8463.7666666666682</v>
      </c>
      <c r="O302" s="65">
        <v>780</v>
      </c>
      <c r="P302" s="56">
        <f>VLOOKUP($G302,'Wholesale Price List'!$B:$W,22,FALSE)</f>
        <v>110</v>
      </c>
      <c r="Q302" s="36">
        <f t="shared" si="945"/>
        <v>51672.600000000006</v>
      </c>
      <c r="R302" s="37">
        <f t="shared" si="561"/>
        <v>4272.4000000000005</v>
      </c>
      <c r="S302" s="18"/>
      <c r="T302" s="65">
        <v>583.33000000000004</v>
      </c>
      <c r="U302" s="56">
        <f t="shared" si="946"/>
        <v>46.666400000000003</v>
      </c>
      <c r="V302" s="56">
        <f t="shared" si="947"/>
        <v>536.66360000000009</v>
      </c>
      <c r="W302" s="56">
        <f t="shared" si="948"/>
        <v>643.99632000000008</v>
      </c>
      <c r="X302" s="36">
        <f t="shared" si="949"/>
        <v>52316.596320000004</v>
      </c>
      <c r="Y302" s="37">
        <f t="shared" si="950"/>
        <v>4460.3996800000004</v>
      </c>
      <c r="Z302" s="18"/>
      <c r="AA302" s="65">
        <v>625</v>
      </c>
      <c r="AB302" s="56">
        <f t="shared" si="951"/>
        <v>50</v>
      </c>
      <c r="AC302" s="56">
        <f t="shared" si="952"/>
        <v>575</v>
      </c>
      <c r="AD302" s="56">
        <f t="shared" si="953"/>
        <v>690</v>
      </c>
      <c r="AE302" s="36">
        <f t="shared" si="954"/>
        <v>52362.600000000006</v>
      </c>
      <c r="AF302" s="37">
        <f t="shared" si="955"/>
        <v>4464.4000000000005</v>
      </c>
      <c r="AG302" s="18"/>
      <c r="AH302" s="56">
        <f t="shared" si="849"/>
        <v>1041.6666666666667</v>
      </c>
      <c r="AI302" s="56">
        <f t="shared" si="976"/>
        <v>83.333333333333343</v>
      </c>
      <c r="AJ302" s="56">
        <f t="shared" si="977"/>
        <v>958.33333333333337</v>
      </c>
      <c r="AK302" s="56">
        <f t="shared" si="978"/>
        <v>1150</v>
      </c>
      <c r="AL302" s="36">
        <f t="shared" si="979"/>
        <v>52822.600000000006</v>
      </c>
      <c r="AM302" s="37">
        <f t="shared" si="980"/>
        <v>4504.4000000000005</v>
      </c>
      <c r="AN302" s="18"/>
      <c r="AO302" s="56"/>
      <c r="AP302" s="56"/>
      <c r="AQ302" s="56"/>
      <c r="AR302" s="56"/>
      <c r="AS302" s="36"/>
      <c r="AT302" s="37"/>
      <c r="AU302" s="18"/>
      <c r="AV302" s="35">
        <v>0.08</v>
      </c>
      <c r="AW302" s="56">
        <f t="shared" si="961"/>
        <v>3670.3333333333339</v>
      </c>
      <c r="AX302" s="35">
        <f t="shared" si="962"/>
        <v>0.08</v>
      </c>
      <c r="AY302" s="56">
        <f t="shared" si="963"/>
        <v>3670.3333333333339</v>
      </c>
      <c r="AZ302" s="35">
        <v>0.12</v>
      </c>
      <c r="BA302" s="56">
        <f t="shared" si="964"/>
        <v>5505.5</v>
      </c>
      <c r="BB302" s="38">
        <f t="shared" si="965"/>
        <v>4.0000000000000022E-2</v>
      </c>
      <c r="BC302" s="57">
        <f t="shared" si="966"/>
        <v>1835.1666666666679</v>
      </c>
      <c r="BD302" s="56">
        <f t="shared" si="967"/>
        <v>23.333200000000005</v>
      </c>
      <c r="BE302" s="57">
        <f t="shared" si="968"/>
        <v>1858.4998666666679</v>
      </c>
      <c r="BF302" s="56">
        <f t="shared" si="969"/>
        <v>25.000000000000004</v>
      </c>
      <c r="BG302" s="57">
        <f t="shared" si="970"/>
        <v>1860.1666666666679</v>
      </c>
      <c r="BH302" s="56">
        <f t="shared" si="981"/>
        <v>41.666666666666679</v>
      </c>
      <c r="BI302" s="26">
        <f t="shared" si="982"/>
        <v>1876.8333333333346</v>
      </c>
      <c r="BJ302" s="56"/>
      <c r="BK302" s="57"/>
      <c r="BL302" s="1"/>
    </row>
    <row r="303" spans="1:64" ht="25" customHeight="1" thickBot="1">
      <c r="A303" s="20" t="str">
        <f>_xlfn.XLOOKUP(G303,'[1]Hyundai Comms PL 0725'!$A:$A,'[1]Hyundai Comms PL 0725'!$B:$B)</f>
        <v>HYSA16CAL5EXTA4 6</v>
      </c>
      <c r="B303" s="20">
        <f t="shared" si="939"/>
        <v>4</v>
      </c>
      <c r="C303" s="20" t="str">
        <f t="shared" si="973"/>
        <v>SANTA FE PHEV [MY25]</v>
      </c>
      <c r="D303" s="33" t="str">
        <f t="shared" si="974"/>
        <v>SANTA FE PHEV [MY25] 4</v>
      </c>
      <c r="E303" s="33" t="str">
        <f t="shared" si="975"/>
        <v>SANTA FE PHEV [MY25] 4 - Calligraphy 1.6T 253PS Plug-in Hybrid 4WD MY25</v>
      </c>
      <c r="F303" s="33" t="str">
        <f>_xlfn.XLOOKUP(G303,'Wholesale Price List'!B:B,'Wholesale Price List'!C:C)</f>
        <v>HYSA16CAL5EXTA4 6</v>
      </c>
      <c r="G303" s="33" t="s">
        <v>194</v>
      </c>
      <c r="H303" s="109" t="str">
        <f>VLOOKUP($G303,'Wholesale Price List'!$B:$Z,4,FALSE)</f>
        <v>Calligraphy 1.6T 253PS Plug-in Hybrid 4WD MY25</v>
      </c>
      <c r="I303" s="56">
        <f>VLOOKUP($G303,'Wholesale Price List'!$B:$V,9,FALSE)</f>
        <v>47962.500000000007</v>
      </c>
      <c r="J303" s="35">
        <v>0.08</v>
      </c>
      <c r="K303" s="137">
        <v>110</v>
      </c>
      <c r="L303" s="56">
        <f t="shared" si="560"/>
        <v>3727.0000000000005</v>
      </c>
      <c r="M303" s="56">
        <f t="shared" si="943"/>
        <v>44235.500000000007</v>
      </c>
      <c r="N303" s="56">
        <f t="shared" si="944"/>
        <v>8847.1000000000022</v>
      </c>
      <c r="O303" s="65">
        <v>780</v>
      </c>
      <c r="P303" s="56">
        <f>VLOOKUP($G303,'Wholesale Price List'!$B:$W,22,FALSE)</f>
        <v>110</v>
      </c>
      <c r="Q303" s="36">
        <f t="shared" si="945"/>
        <v>53972.600000000006</v>
      </c>
      <c r="R303" s="37">
        <f t="shared" si="561"/>
        <v>4472.4000000000005</v>
      </c>
      <c r="S303" s="18"/>
      <c r="T303" s="65">
        <v>583.33000000000004</v>
      </c>
      <c r="U303" s="56">
        <f t="shared" si="946"/>
        <v>46.666400000000003</v>
      </c>
      <c r="V303" s="56">
        <f t="shared" si="947"/>
        <v>536.66360000000009</v>
      </c>
      <c r="W303" s="56">
        <f t="shared" si="948"/>
        <v>643.99632000000008</v>
      </c>
      <c r="X303" s="36">
        <f t="shared" si="949"/>
        <v>54616.596320000004</v>
      </c>
      <c r="Y303" s="37">
        <f t="shared" si="950"/>
        <v>4660.3996800000004</v>
      </c>
      <c r="Z303" s="18"/>
      <c r="AA303" s="65">
        <v>625</v>
      </c>
      <c r="AB303" s="56">
        <f t="shared" si="951"/>
        <v>50</v>
      </c>
      <c r="AC303" s="56">
        <f t="shared" si="952"/>
        <v>575</v>
      </c>
      <c r="AD303" s="56">
        <f t="shared" si="953"/>
        <v>690</v>
      </c>
      <c r="AE303" s="36">
        <f t="shared" si="954"/>
        <v>54662.600000000006</v>
      </c>
      <c r="AF303" s="37">
        <f t="shared" si="955"/>
        <v>4664.4000000000005</v>
      </c>
      <c r="AG303" s="18"/>
      <c r="AH303" s="56">
        <f t="shared" si="849"/>
        <v>1041.6666666666667</v>
      </c>
      <c r="AI303" s="56">
        <f t="shared" si="976"/>
        <v>83.333333333333343</v>
      </c>
      <c r="AJ303" s="56">
        <f t="shared" si="977"/>
        <v>958.33333333333337</v>
      </c>
      <c r="AK303" s="56">
        <f t="shared" si="978"/>
        <v>1150</v>
      </c>
      <c r="AL303" s="36">
        <f t="shared" si="979"/>
        <v>55122.600000000006</v>
      </c>
      <c r="AM303" s="37">
        <f t="shared" si="980"/>
        <v>4704.4000000000005</v>
      </c>
      <c r="AN303" s="18"/>
      <c r="AO303" s="56"/>
      <c r="AP303" s="56"/>
      <c r="AQ303" s="56"/>
      <c r="AR303" s="56"/>
      <c r="AS303" s="36"/>
      <c r="AT303" s="37"/>
      <c r="AU303" s="18"/>
      <c r="AV303" s="35">
        <v>0.08</v>
      </c>
      <c r="AW303" s="56">
        <f t="shared" si="961"/>
        <v>3837.0000000000005</v>
      </c>
      <c r="AX303" s="35">
        <f t="shared" si="962"/>
        <v>0.08</v>
      </c>
      <c r="AY303" s="56">
        <f t="shared" si="963"/>
        <v>3837.0000000000005</v>
      </c>
      <c r="AZ303" s="35">
        <v>0.12</v>
      </c>
      <c r="BA303" s="56">
        <f t="shared" si="964"/>
        <v>5755.5000000000009</v>
      </c>
      <c r="BB303" s="38">
        <f t="shared" si="965"/>
        <v>3.9999999999999994E-2</v>
      </c>
      <c r="BC303" s="57">
        <f t="shared" si="966"/>
        <v>1918.5</v>
      </c>
      <c r="BD303" s="56">
        <f t="shared" si="967"/>
        <v>23.333200000000005</v>
      </c>
      <c r="BE303" s="57">
        <f t="shared" si="968"/>
        <v>1941.8332</v>
      </c>
      <c r="BF303" s="56">
        <f t="shared" si="969"/>
        <v>25.000000000000004</v>
      </c>
      <c r="BG303" s="57">
        <f t="shared" si="970"/>
        <v>1943.5</v>
      </c>
      <c r="BH303" s="56">
        <f t="shared" si="981"/>
        <v>41.666666666666679</v>
      </c>
      <c r="BI303" s="26">
        <f t="shared" si="982"/>
        <v>1960.1666666666667</v>
      </c>
      <c r="BJ303" s="56"/>
      <c r="BK303" s="57"/>
      <c r="BL303" s="1"/>
    </row>
    <row r="304" spans="1:64" ht="25" customHeight="1" thickBot="1">
      <c r="A304" s="20" t="str">
        <f>_xlfn.XLOOKUP(G304,'[1]Hyundai Comms PL 0725'!$A:$A,'[1]Hyundai Comms PL 0725'!$B:$B)</f>
        <v>HYSA16PRM5EXTA4 6</v>
      </c>
      <c r="B304" s="20">
        <f t="shared" si="939"/>
        <v>5</v>
      </c>
      <c r="C304" s="20" t="str">
        <f t="shared" si="973"/>
        <v>SANTA FE PHEV [MY25]</v>
      </c>
      <c r="D304" s="33" t="str">
        <f t="shared" si="974"/>
        <v>SANTA FE PHEV [MY25] 5</v>
      </c>
      <c r="E304" s="33" t="str">
        <f t="shared" si="975"/>
        <v>SANTA FE PHEV [MY25] 5 - Premium 1.6T 253PS Plug-in Hybrid 4WD + SmartSense+ MY25</v>
      </c>
      <c r="F304" s="33" t="str">
        <f>_xlfn.XLOOKUP(G304,'Wholesale Price List'!B:B,'Wholesale Price List'!C:C)</f>
        <v>HYSA16PRM5EXTA4 6</v>
      </c>
      <c r="G304" s="33" t="s">
        <v>195</v>
      </c>
      <c r="H304" s="34" t="str">
        <f>VLOOKUP($G304,'Wholesale Price List'!$B:$Z,4,FALSE)</f>
        <v>Premium 1.6T 253PS Plug-in Hybrid 4WD + SmartSense+ MY25</v>
      </c>
      <c r="I304" s="56">
        <f>VLOOKUP($G304,'Wholesale Price List'!$B:$V,9,FALSE)</f>
        <v>44420.833333333336</v>
      </c>
      <c r="J304" s="35">
        <v>0.08</v>
      </c>
      <c r="K304" s="137">
        <v>110</v>
      </c>
      <c r="L304" s="56">
        <f t="shared" si="560"/>
        <v>3443.666666666667</v>
      </c>
      <c r="M304" s="56">
        <f t="shared" si="943"/>
        <v>40977.166666666672</v>
      </c>
      <c r="N304" s="56">
        <f t="shared" si="944"/>
        <v>8195.4333333333343</v>
      </c>
      <c r="O304" s="65">
        <v>780</v>
      </c>
      <c r="P304" s="56">
        <f>VLOOKUP($G304,'Wholesale Price List'!$B:$W,22,FALSE)</f>
        <v>110</v>
      </c>
      <c r="Q304" s="36">
        <f t="shared" si="945"/>
        <v>50062.600000000006</v>
      </c>
      <c r="R304" s="37">
        <f t="shared" si="561"/>
        <v>4132.4000000000005</v>
      </c>
      <c r="S304" s="18"/>
      <c r="T304" s="65">
        <v>583.33000000000004</v>
      </c>
      <c r="U304" s="56">
        <f t="shared" si="946"/>
        <v>46.666400000000003</v>
      </c>
      <c r="V304" s="56">
        <f t="shared" si="947"/>
        <v>536.66360000000009</v>
      </c>
      <c r="W304" s="56">
        <f t="shared" si="948"/>
        <v>643.99632000000008</v>
      </c>
      <c r="X304" s="36">
        <f t="shared" si="949"/>
        <v>50706.596320000004</v>
      </c>
      <c r="Y304" s="37">
        <f t="shared" si="950"/>
        <v>4320.3996800000004</v>
      </c>
      <c r="Z304" s="18"/>
      <c r="AA304" s="65">
        <v>625</v>
      </c>
      <c r="AB304" s="56">
        <f t="shared" si="951"/>
        <v>50</v>
      </c>
      <c r="AC304" s="56">
        <f t="shared" si="952"/>
        <v>575</v>
      </c>
      <c r="AD304" s="56">
        <f t="shared" si="953"/>
        <v>690</v>
      </c>
      <c r="AE304" s="36">
        <f t="shared" si="954"/>
        <v>50752.600000000006</v>
      </c>
      <c r="AF304" s="37">
        <f t="shared" si="955"/>
        <v>4324.4000000000005</v>
      </c>
      <c r="AG304" s="18"/>
      <c r="AH304" s="56">
        <f t="shared" si="849"/>
        <v>1041.6666666666667</v>
      </c>
      <c r="AI304" s="56">
        <f t="shared" si="976"/>
        <v>83.333333333333343</v>
      </c>
      <c r="AJ304" s="56">
        <f t="shared" si="977"/>
        <v>958.33333333333337</v>
      </c>
      <c r="AK304" s="56">
        <f t="shared" si="978"/>
        <v>1150</v>
      </c>
      <c r="AL304" s="36">
        <f t="shared" si="979"/>
        <v>51212.600000000006</v>
      </c>
      <c r="AM304" s="37">
        <f t="shared" si="980"/>
        <v>4364.4000000000005</v>
      </c>
      <c r="AN304" s="18"/>
      <c r="AO304" s="56"/>
      <c r="AP304" s="56"/>
      <c r="AQ304" s="56"/>
      <c r="AR304" s="56"/>
      <c r="AS304" s="36"/>
      <c r="AT304" s="37"/>
      <c r="AU304" s="18"/>
      <c r="AV304" s="35">
        <v>0.08</v>
      </c>
      <c r="AW304" s="56">
        <f t="shared" si="961"/>
        <v>3553.666666666667</v>
      </c>
      <c r="AX304" s="35">
        <f t="shared" si="962"/>
        <v>0.08</v>
      </c>
      <c r="AY304" s="56">
        <f t="shared" si="963"/>
        <v>3553.666666666667</v>
      </c>
      <c r="AZ304" s="35">
        <v>0.12</v>
      </c>
      <c r="BA304" s="56">
        <f t="shared" si="964"/>
        <v>5330.5</v>
      </c>
      <c r="BB304" s="38">
        <f t="shared" si="965"/>
        <v>4.0000000000000015E-2</v>
      </c>
      <c r="BC304" s="57">
        <f t="shared" si="966"/>
        <v>1776.8333333333339</v>
      </c>
      <c r="BD304" s="56">
        <f t="shared" si="967"/>
        <v>23.333200000000005</v>
      </c>
      <c r="BE304" s="57">
        <f t="shared" si="968"/>
        <v>1800.166533333334</v>
      </c>
      <c r="BF304" s="56">
        <f t="shared" si="969"/>
        <v>25.000000000000004</v>
      </c>
      <c r="BG304" s="57">
        <f t="shared" si="970"/>
        <v>1801.8333333333339</v>
      </c>
      <c r="BH304" s="56">
        <f t="shared" si="981"/>
        <v>41.666666666666679</v>
      </c>
      <c r="BI304" s="26">
        <f t="shared" si="982"/>
        <v>1818.5000000000007</v>
      </c>
      <c r="BJ304" s="56"/>
      <c r="BK304" s="57"/>
      <c r="BL304" s="1"/>
    </row>
    <row r="305" spans="1:64" ht="25" customHeight="1" thickBot="1">
      <c r="A305" s="20" t="str">
        <f>_xlfn.XLOOKUP(G305,'[1]Hyundai Comms PL 0725'!$A:$A,'[1]Hyundai Comms PL 0725'!$B:$B)</f>
        <v>HYSA16ULT5EXTA4 6</v>
      </c>
      <c r="B305" s="20">
        <f t="shared" si="939"/>
        <v>6</v>
      </c>
      <c r="C305" s="20" t="str">
        <f t="shared" si="973"/>
        <v>SANTA FE PHEV [MY25]</v>
      </c>
      <c r="D305" s="33" t="str">
        <f t="shared" si="974"/>
        <v>SANTA FE PHEV [MY25] 6</v>
      </c>
      <c r="E305" s="33" t="str">
        <f t="shared" si="975"/>
        <v>SANTA FE PHEV [MY25] 6 - Ultimate 1.6T 253PS Plug-in Hybrid 4WD + Digital Key MY25 (DISCONTINUED)</v>
      </c>
      <c r="F305" s="33" t="str">
        <f>_xlfn.XLOOKUP(G305,'Wholesale Price List'!B:B,'Wholesale Price List'!C:C)</f>
        <v>HYSA16ULT5EXTA4 6</v>
      </c>
      <c r="G305" s="33" t="s">
        <v>196</v>
      </c>
      <c r="H305" s="34" t="str">
        <f>VLOOKUP($G305,'Wholesale Price List'!$B:$Z,4,FALSE)</f>
        <v>Ultimate 1.6T 253PS Plug-in Hybrid 4WD + Digital Key MY25 (DISCONTINUED)</v>
      </c>
      <c r="I305" s="56">
        <f>VLOOKUP($G305,'Wholesale Price List'!$B:$V,9,FALSE)</f>
        <v>46129.166666666672</v>
      </c>
      <c r="J305" s="35">
        <v>0.08</v>
      </c>
      <c r="K305" s="137">
        <v>110</v>
      </c>
      <c r="L305" s="56">
        <f t="shared" si="560"/>
        <v>3580.3333333333339</v>
      </c>
      <c r="M305" s="56">
        <f t="shared" si="943"/>
        <v>42548.833333333336</v>
      </c>
      <c r="N305" s="56">
        <f t="shared" si="944"/>
        <v>8509.7666666666682</v>
      </c>
      <c r="O305" s="65">
        <v>780</v>
      </c>
      <c r="P305" s="56">
        <f>VLOOKUP($G305,'Wholesale Price List'!$B:$W,22,FALSE)</f>
        <v>0</v>
      </c>
      <c r="Q305" s="36">
        <f t="shared" si="945"/>
        <v>51838.600000000006</v>
      </c>
      <c r="R305" s="37">
        <f t="shared" si="561"/>
        <v>4296.4000000000005</v>
      </c>
      <c r="S305" s="18"/>
      <c r="T305" s="65">
        <v>583.33000000000004</v>
      </c>
      <c r="U305" s="56">
        <f t="shared" si="946"/>
        <v>46.666400000000003</v>
      </c>
      <c r="V305" s="56">
        <f t="shared" si="947"/>
        <v>536.66360000000009</v>
      </c>
      <c r="W305" s="56">
        <f t="shared" si="948"/>
        <v>643.99632000000008</v>
      </c>
      <c r="X305" s="36">
        <f t="shared" si="949"/>
        <v>52482.596320000004</v>
      </c>
      <c r="Y305" s="37">
        <f t="shared" si="950"/>
        <v>4484.3996800000004</v>
      </c>
      <c r="Z305" s="18"/>
      <c r="AA305" s="65">
        <v>625</v>
      </c>
      <c r="AB305" s="56">
        <f t="shared" si="951"/>
        <v>50</v>
      </c>
      <c r="AC305" s="56">
        <f t="shared" si="952"/>
        <v>575</v>
      </c>
      <c r="AD305" s="56">
        <f t="shared" si="953"/>
        <v>690</v>
      </c>
      <c r="AE305" s="36">
        <f t="shared" si="954"/>
        <v>52528.600000000006</v>
      </c>
      <c r="AF305" s="37">
        <f t="shared" si="955"/>
        <v>4488.4000000000005</v>
      </c>
      <c r="AG305" s="18"/>
      <c r="AH305" s="56">
        <f t="shared" si="849"/>
        <v>1041.6666666666667</v>
      </c>
      <c r="AI305" s="56">
        <f t="shared" si="976"/>
        <v>83.333333333333343</v>
      </c>
      <c r="AJ305" s="56">
        <f t="shared" si="977"/>
        <v>958.33333333333337</v>
      </c>
      <c r="AK305" s="56">
        <f t="shared" si="978"/>
        <v>1150</v>
      </c>
      <c r="AL305" s="36">
        <f t="shared" si="979"/>
        <v>52988.600000000006</v>
      </c>
      <c r="AM305" s="37">
        <f t="shared" si="980"/>
        <v>4528.4000000000005</v>
      </c>
      <c r="AN305" s="18"/>
      <c r="AO305" s="56"/>
      <c r="AP305" s="56"/>
      <c r="AQ305" s="56"/>
      <c r="AR305" s="56"/>
      <c r="AS305" s="36"/>
      <c r="AT305" s="37"/>
      <c r="AU305" s="18"/>
      <c r="AV305" s="35">
        <v>0.08</v>
      </c>
      <c r="AW305" s="56">
        <f t="shared" si="961"/>
        <v>3690.3333333333339</v>
      </c>
      <c r="AX305" s="35">
        <f t="shared" si="962"/>
        <v>0.08</v>
      </c>
      <c r="AY305" s="56">
        <f t="shared" si="963"/>
        <v>3690.3333333333339</v>
      </c>
      <c r="AZ305" s="35">
        <v>0.12</v>
      </c>
      <c r="BA305" s="56">
        <f t="shared" si="964"/>
        <v>5535.5</v>
      </c>
      <c r="BB305" s="38">
        <f t="shared" si="965"/>
        <v>4.0000000000000022E-2</v>
      </c>
      <c r="BC305" s="57">
        <f t="shared" si="966"/>
        <v>1845.1666666666679</v>
      </c>
      <c r="BD305" s="56">
        <f t="shared" si="967"/>
        <v>23.333200000000005</v>
      </c>
      <c r="BE305" s="57">
        <f t="shared" si="968"/>
        <v>1868.4998666666679</v>
      </c>
      <c r="BF305" s="56">
        <f t="shared" si="969"/>
        <v>25.000000000000004</v>
      </c>
      <c r="BG305" s="57">
        <f t="shared" si="970"/>
        <v>1870.1666666666679</v>
      </c>
      <c r="BH305" s="56">
        <f t="shared" si="981"/>
        <v>41.666666666666679</v>
      </c>
      <c r="BI305" s="26">
        <f t="shared" si="982"/>
        <v>1886.8333333333346</v>
      </c>
      <c r="BJ305" s="56"/>
      <c r="BK305" s="57"/>
      <c r="BL305" s="1"/>
    </row>
    <row r="306" spans="1:64" ht="25" customHeight="1" thickBot="1">
      <c r="A306" s="20" t="str">
        <f>_xlfn.XLOOKUP(G306,'[1]Hyundai Comms PL 0725'!$A:$A,'[1]Hyundai Comms PL 0725'!$B:$B)</f>
        <v>HYSA16ULT5EXTA4 6</v>
      </c>
      <c r="B306" s="20">
        <f t="shared" si="939"/>
        <v>7</v>
      </c>
      <c r="C306" s="20" t="str">
        <f t="shared" si="973"/>
        <v>SANTA FE PHEV [MY25]</v>
      </c>
      <c r="D306" s="33" t="str">
        <f t="shared" si="974"/>
        <v>SANTA FE PHEV [MY25] 7</v>
      </c>
      <c r="E306" s="33" t="str">
        <f t="shared" si="975"/>
        <v>SANTA FE PHEV [MY25] 7 - Ultimate 1.6T 253PS Plug-in Hybrid 4WD [Forest Green Int] + Digital Key MY25  (DISCONTINUED)</v>
      </c>
      <c r="F306" s="33" t="str">
        <f>_xlfn.XLOOKUP(G306,'Wholesale Price List'!B:B,'Wholesale Price List'!C:C)</f>
        <v>HYSA16ULT5EXTA4 6</v>
      </c>
      <c r="G306" s="33" t="s">
        <v>197</v>
      </c>
      <c r="H306" s="34" t="str">
        <f>VLOOKUP($G306,'Wholesale Price List'!$B:$Z,4,FALSE)</f>
        <v>Ultimate 1.6T 253PS Plug-in Hybrid 4WD [Forest Green Int] + Digital Key MY25  (DISCONTINUED)</v>
      </c>
      <c r="I306" s="56">
        <f>VLOOKUP($G306,'Wholesale Price List'!$B:$V,9,FALSE)</f>
        <v>46129.166666666672</v>
      </c>
      <c r="J306" s="35">
        <v>0.08</v>
      </c>
      <c r="K306" s="137">
        <v>110</v>
      </c>
      <c r="L306" s="56">
        <f t="shared" si="560"/>
        <v>3580.3333333333339</v>
      </c>
      <c r="M306" s="56">
        <f t="shared" si="943"/>
        <v>42548.833333333336</v>
      </c>
      <c r="N306" s="56">
        <f t="shared" si="944"/>
        <v>8509.7666666666682</v>
      </c>
      <c r="O306" s="65">
        <v>780</v>
      </c>
      <c r="P306" s="56">
        <f>VLOOKUP($G306,'Wholesale Price List'!$B:$W,22,FALSE)</f>
        <v>0</v>
      </c>
      <c r="Q306" s="36">
        <f t="shared" si="945"/>
        <v>51838.600000000006</v>
      </c>
      <c r="R306" s="37">
        <f t="shared" si="561"/>
        <v>4296.4000000000005</v>
      </c>
      <c r="S306" s="18"/>
      <c r="T306" s="65">
        <v>583.33000000000004</v>
      </c>
      <c r="U306" s="56">
        <f t="shared" si="946"/>
        <v>46.666400000000003</v>
      </c>
      <c r="V306" s="56">
        <f t="shared" si="947"/>
        <v>536.66360000000009</v>
      </c>
      <c r="W306" s="56">
        <f t="shared" si="948"/>
        <v>643.99632000000008</v>
      </c>
      <c r="X306" s="36">
        <f t="shared" si="949"/>
        <v>52482.596320000004</v>
      </c>
      <c r="Y306" s="37">
        <f t="shared" si="950"/>
        <v>4484.3996800000004</v>
      </c>
      <c r="Z306" s="18"/>
      <c r="AA306" s="65">
        <v>625</v>
      </c>
      <c r="AB306" s="56">
        <f t="shared" si="951"/>
        <v>50</v>
      </c>
      <c r="AC306" s="56">
        <f t="shared" si="952"/>
        <v>575</v>
      </c>
      <c r="AD306" s="56">
        <f t="shared" si="953"/>
        <v>690</v>
      </c>
      <c r="AE306" s="36">
        <f t="shared" si="954"/>
        <v>52528.600000000006</v>
      </c>
      <c r="AF306" s="37">
        <f t="shared" si="955"/>
        <v>4488.4000000000005</v>
      </c>
      <c r="AG306" s="18"/>
      <c r="AH306" s="56">
        <f t="shared" si="849"/>
        <v>1041.6666666666667</v>
      </c>
      <c r="AI306" s="56">
        <f t="shared" si="976"/>
        <v>83.333333333333343</v>
      </c>
      <c r="AJ306" s="56">
        <f t="shared" si="977"/>
        <v>958.33333333333337</v>
      </c>
      <c r="AK306" s="56">
        <f t="shared" si="978"/>
        <v>1150</v>
      </c>
      <c r="AL306" s="36">
        <f t="shared" si="979"/>
        <v>52988.600000000006</v>
      </c>
      <c r="AM306" s="37">
        <f t="shared" si="980"/>
        <v>4528.4000000000005</v>
      </c>
      <c r="AN306" s="18"/>
      <c r="AO306" s="56"/>
      <c r="AP306" s="56"/>
      <c r="AQ306" s="56"/>
      <c r="AR306" s="56"/>
      <c r="AS306" s="36"/>
      <c r="AT306" s="37"/>
      <c r="AU306" s="18"/>
      <c r="AV306" s="35">
        <v>0.08</v>
      </c>
      <c r="AW306" s="56">
        <f t="shared" si="961"/>
        <v>3690.3333333333339</v>
      </c>
      <c r="AX306" s="35">
        <f t="shared" si="962"/>
        <v>0.08</v>
      </c>
      <c r="AY306" s="56">
        <f t="shared" si="963"/>
        <v>3690.3333333333339</v>
      </c>
      <c r="AZ306" s="35">
        <v>0.12</v>
      </c>
      <c r="BA306" s="56">
        <f t="shared" si="964"/>
        <v>5535.5</v>
      </c>
      <c r="BB306" s="38">
        <f t="shared" si="965"/>
        <v>4.0000000000000022E-2</v>
      </c>
      <c r="BC306" s="57">
        <f t="shared" si="966"/>
        <v>1845.1666666666679</v>
      </c>
      <c r="BD306" s="56">
        <f t="shared" si="967"/>
        <v>23.333200000000005</v>
      </c>
      <c r="BE306" s="57">
        <f t="shared" si="968"/>
        <v>1868.4998666666679</v>
      </c>
      <c r="BF306" s="56">
        <f t="shared" si="969"/>
        <v>25.000000000000004</v>
      </c>
      <c r="BG306" s="57">
        <f t="shared" si="970"/>
        <v>1870.1666666666679</v>
      </c>
      <c r="BH306" s="56">
        <f t="shared" si="981"/>
        <v>41.666666666666679</v>
      </c>
      <c r="BI306" s="26">
        <f t="shared" si="982"/>
        <v>1886.8333333333346</v>
      </c>
      <c r="BJ306" s="56"/>
      <c r="BK306" s="57"/>
      <c r="BL306" s="1"/>
    </row>
    <row r="307" spans="1:64" ht="25" customHeight="1" thickBot="1">
      <c r="A307" s="20" t="str">
        <f>_xlfn.XLOOKUP(G307,'[1]Hyundai Comms PL 0725'!$A:$A,'[1]Hyundai Comms PL 0725'!$B:$B)</f>
        <v>HYSA16CAL5EXTA4 6</v>
      </c>
      <c r="B307" s="20">
        <f t="shared" si="939"/>
        <v>8</v>
      </c>
      <c r="C307" s="20" t="str">
        <f t="shared" si="973"/>
        <v>SANTA FE PHEV [MY25]</v>
      </c>
      <c r="D307" s="33" t="str">
        <f t="shared" si="974"/>
        <v>SANTA FE PHEV [MY25] 8</v>
      </c>
      <c r="E307" s="33" t="str">
        <f t="shared" si="975"/>
        <v>SANTA FE PHEV [MY25] 8 - Calligraphy 1.6T 253PS Plug-in Hybrid 4WD  + Digital Key MY25  (DISCONTINUED)</v>
      </c>
      <c r="F307" s="33" t="str">
        <f>_xlfn.XLOOKUP(G307,'Wholesale Price List'!B:B,'Wholesale Price List'!C:C)</f>
        <v>HYSA16CAL5EXTA4 6</v>
      </c>
      <c r="G307" s="33" t="s">
        <v>198</v>
      </c>
      <c r="H307" s="34" t="str">
        <f>VLOOKUP($G307,'Wholesale Price List'!$B:$Z,4,FALSE)</f>
        <v>Calligraphy 1.6T 253PS Plug-in Hybrid 4WD  + Digital Key MY25  (DISCONTINUED)</v>
      </c>
      <c r="I307" s="56">
        <f>VLOOKUP($G307,'Wholesale Price List'!$B:$V,9,FALSE)</f>
        <v>48212.500000000007</v>
      </c>
      <c r="J307" s="35">
        <v>0.08</v>
      </c>
      <c r="K307" s="137">
        <v>110</v>
      </c>
      <c r="L307" s="56">
        <f t="shared" si="560"/>
        <v>3747.0000000000005</v>
      </c>
      <c r="M307" s="56">
        <f t="shared" si="943"/>
        <v>44465.500000000007</v>
      </c>
      <c r="N307" s="56">
        <f t="shared" si="944"/>
        <v>8893.1000000000022</v>
      </c>
      <c r="O307" s="65">
        <v>780</v>
      </c>
      <c r="P307" s="56">
        <f>VLOOKUP($G307,'Wholesale Price List'!$B:$W,22,FALSE)</f>
        <v>0</v>
      </c>
      <c r="Q307" s="36">
        <f t="shared" si="945"/>
        <v>54138.600000000006</v>
      </c>
      <c r="R307" s="37">
        <f t="shared" si="561"/>
        <v>4496.4000000000005</v>
      </c>
      <c r="S307" s="18"/>
      <c r="T307" s="65">
        <v>583.33000000000004</v>
      </c>
      <c r="U307" s="56">
        <f t="shared" si="946"/>
        <v>46.666400000000003</v>
      </c>
      <c r="V307" s="56">
        <f t="shared" si="947"/>
        <v>536.66360000000009</v>
      </c>
      <c r="W307" s="56">
        <f t="shared" si="948"/>
        <v>643.99632000000008</v>
      </c>
      <c r="X307" s="36">
        <f t="shared" si="949"/>
        <v>54782.596320000004</v>
      </c>
      <c r="Y307" s="37">
        <f t="shared" si="950"/>
        <v>4684.3996800000004</v>
      </c>
      <c r="Z307" s="18"/>
      <c r="AA307" s="65">
        <v>625</v>
      </c>
      <c r="AB307" s="56">
        <f t="shared" si="951"/>
        <v>50</v>
      </c>
      <c r="AC307" s="56">
        <f t="shared" si="952"/>
        <v>575</v>
      </c>
      <c r="AD307" s="56">
        <f t="shared" si="953"/>
        <v>690</v>
      </c>
      <c r="AE307" s="36">
        <f t="shared" si="954"/>
        <v>54828.600000000006</v>
      </c>
      <c r="AF307" s="37">
        <f t="shared" si="955"/>
        <v>4688.4000000000005</v>
      </c>
      <c r="AG307" s="18"/>
      <c r="AH307" s="56">
        <f t="shared" si="849"/>
        <v>1041.6666666666667</v>
      </c>
      <c r="AI307" s="56">
        <f t="shared" si="976"/>
        <v>83.333333333333343</v>
      </c>
      <c r="AJ307" s="56">
        <f t="shared" si="977"/>
        <v>958.33333333333337</v>
      </c>
      <c r="AK307" s="56">
        <f t="shared" si="978"/>
        <v>1150</v>
      </c>
      <c r="AL307" s="36">
        <f t="shared" si="979"/>
        <v>55288.600000000006</v>
      </c>
      <c r="AM307" s="37">
        <f t="shared" si="980"/>
        <v>4728.4000000000005</v>
      </c>
      <c r="AN307" s="18"/>
      <c r="AO307" s="56"/>
      <c r="AP307" s="56"/>
      <c r="AQ307" s="56"/>
      <c r="AR307" s="56"/>
      <c r="AS307" s="36"/>
      <c r="AT307" s="37"/>
      <c r="AU307" s="18"/>
      <c r="AV307" s="35">
        <v>0.08</v>
      </c>
      <c r="AW307" s="56">
        <f t="shared" si="961"/>
        <v>3857.0000000000005</v>
      </c>
      <c r="AX307" s="35">
        <f t="shared" si="962"/>
        <v>0.08</v>
      </c>
      <c r="AY307" s="56">
        <f t="shared" si="963"/>
        <v>3857.0000000000005</v>
      </c>
      <c r="AZ307" s="35">
        <v>0.12</v>
      </c>
      <c r="BA307" s="56">
        <f t="shared" si="964"/>
        <v>5785.5000000000009</v>
      </c>
      <c r="BB307" s="38">
        <f t="shared" si="965"/>
        <v>3.9999999999999994E-2</v>
      </c>
      <c r="BC307" s="57">
        <f t="shared" si="966"/>
        <v>1928.5</v>
      </c>
      <c r="BD307" s="56">
        <f t="shared" si="967"/>
        <v>23.333200000000005</v>
      </c>
      <c r="BE307" s="57">
        <f t="shared" si="968"/>
        <v>1951.8332</v>
      </c>
      <c r="BF307" s="56">
        <f t="shared" si="969"/>
        <v>25.000000000000004</v>
      </c>
      <c r="BG307" s="57">
        <f t="shared" si="970"/>
        <v>1953.5</v>
      </c>
      <c r="BH307" s="56">
        <f t="shared" si="981"/>
        <v>41.666666666666679</v>
      </c>
      <c r="BI307" s="26">
        <f t="shared" si="982"/>
        <v>1970.1666666666667</v>
      </c>
      <c r="BJ307" s="56"/>
      <c r="BK307" s="57"/>
      <c r="BL307" s="1"/>
    </row>
    <row r="308" spans="1:64" ht="25" customHeight="1" thickBot="1">
      <c r="A308" s="20" t="str">
        <f>_xlfn.XLOOKUP(G308,'[1]Hyundai Comms PL 0725'!$A:$A,'[1]Hyundai Comms PL 0725'!$B:$B)</f>
        <v>HYSA16CA65EXTA4 6</v>
      </c>
      <c r="B308" s="20">
        <f t="shared" si="939"/>
        <v>9</v>
      </c>
      <c r="C308" s="20" t="str">
        <f t="shared" si="973"/>
        <v>SANTA FE PHEV [MY25]</v>
      </c>
      <c r="D308" s="33" t="str">
        <f t="shared" si="974"/>
        <v>SANTA FE PHEV [MY25] 9</v>
      </c>
      <c r="E308" s="33" t="str">
        <f t="shared" si="975"/>
        <v>SANTA FE PHEV [MY25] 9 - Calligraphy 1.6T 253PS Plug-in Hybrid 4WD [6 Seats] MY25</v>
      </c>
      <c r="F308" s="33" t="str">
        <f>_xlfn.XLOOKUP(G308,'Wholesale Price List'!B:B,'Wholesale Price List'!C:C)</f>
        <v>HYSA16CA65EXTA4 6</v>
      </c>
      <c r="G308" s="33" t="s">
        <v>199</v>
      </c>
      <c r="H308" s="34" t="str">
        <f>VLOOKUP($G308,'Wholesale Price List'!$B:$Z,4,FALSE)</f>
        <v>Calligraphy 1.6T 253PS Plug-in Hybrid 4WD [6 Seats] MY25</v>
      </c>
      <c r="I308" s="56">
        <f>VLOOKUP($G308,'Wholesale Price List'!$B:$V,9,FALSE)</f>
        <v>48795.833333333336</v>
      </c>
      <c r="J308" s="35">
        <v>0.08</v>
      </c>
      <c r="K308" s="137">
        <v>110</v>
      </c>
      <c r="L308" s="56">
        <f t="shared" si="560"/>
        <v>3793.666666666667</v>
      </c>
      <c r="M308" s="56">
        <f t="shared" si="943"/>
        <v>45002.166666666672</v>
      </c>
      <c r="N308" s="56">
        <f t="shared" si="944"/>
        <v>9000.4333333333343</v>
      </c>
      <c r="O308" s="65">
        <v>780</v>
      </c>
      <c r="P308" s="56">
        <f>VLOOKUP($G308,'Wholesale Price List'!$B:$W,22,FALSE)</f>
        <v>110</v>
      </c>
      <c r="Q308" s="36">
        <f t="shared" si="945"/>
        <v>54892.600000000006</v>
      </c>
      <c r="R308" s="37">
        <f t="shared" si="561"/>
        <v>4552.4000000000005</v>
      </c>
      <c r="S308" s="18"/>
      <c r="T308" s="65">
        <v>583.33000000000004</v>
      </c>
      <c r="U308" s="56">
        <f t="shared" si="946"/>
        <v>46.666400000000003</v>
      </c>
      <c r="V308" s="56">
        <f t="shared" si="947"/>
        <v>536.66360000000009</v>
      </c>
      <c r="W308" s="56">
        <f t="shared" si="948"/>
        <v>643.99632000000008</v>
      </c>
      <c r="X308" s="36">
        <f t="shared" si="949"/>
        <v>55536.596320000004</v>
      </c>
      <c r="Y308" s="37">
        <f t="shared" si="950"/>
        <v>4740.3996800000004</v>
      </c>
      <c r="Z308" s="18"/>
      <c r="AA308" s="65">
        <v>625</v>
      </c>
      <c r="AB308" s="56">
        <f t="shared" si="951"/>
        <v>50</v>
      </c>
      <c r="AC308" s="56">
        <f t="shared" si="952"/>
        <v>575</v>
      </c>
      <c r="AD308" s="56">
        <f t="shared" si="953"/>
        <v>690</v>
      </c>
      <c r="AE308" s="36">
        <f t="shared" si="954"/>
        <v>55582.600000000006</v>
      </c>
      <c r="AF308" s="37">
        <f t="shared" si="955"/>
        <v>4744.4000000000005</v>
      </c>
      <c r="AG308" s="18"/>
      <c r="AH308" s="56">
        <f t="shared" si="849"/>
        <v>1041.6666666666667</v>
      </c>
      <c r="AI308" s="56">
        <f t="shared" si="976"/>
        <v>83.333333333333343</v>
      </c>
      <c r="AJ308" s="56">
        <f t="shared" si="977"/>
        <v>958.33333333333337</v>
      </c>
      <c r="AK308" s="56">
        <f t="shared" si="978"/>
        <v>1150</v>
      </c>
      <c r="AL308" s="36">
        <f t="shared" si="979"/>
        <v>56042.600000000006</v>
      </c>
      <c r="AM308" s="37">
        <f t="shared" si="980"/>
        <v>4784.4000000000005</v>
      </c>
      <c r="AN308" s="18"/>
      <c r="AO308" s="56"/>
      <c r="AP308" s="56"/>
      <c r="AQ308" s="56"/>
      <c r="AR308" s="56"/>
      <c r="AS308" s="36"/>
      <c r="AT308" s="37"/>
      <c r="AU308" s="18"/>
      <c r="AV308" s="35">
        <v>0.08</v>
      </c>
      <c r="AW308" s="56">
        <f t="shared" si="961"/>
        <v>3903.666666666667</v>
      </c>
      <c r="AX308" s="35">
        <f t="shared" si="962"/>
        <v>0.08</v>
      </c>
      <c r="AY308" s="56">
        <f t="shared" si="963"/>
        <v>3903.666666666667</v>
      </c>
      <c r="AZ308" s="35">
        <v>0.12</v>
      </c>
      <c r="BA308" s="56">
        <f t="shared" si="964"/>
        <v>5855.5</v>
      </c>
      <c r="BB308" s="38">
        <f t="shared" si="965"/>
        <v>4.0000000000000008E-2</v>
      </c>
      <c r="BC308" s="57">
        <f t="shared" si="966"/>
        <v>1951.8333333333339</v>
      </c>
      <c r="BD308" s="56">
        <f t="shared" si="967"/>
        <v>23.333200000000005</v>
      </c>
      <c r="BE308" s="57">
        <f t="shared" si="968"/>
        <v>1975.166533333334</v>
      </c>
      <c r="BF308" s="56">
        <f t="shared" si="969"/>
        <v>25.000000000000004</v>
      </c>
      <c r="BG308" s="57">
        <f t="shared" si="970"/>
        <v>1976.8333333333339</v>
      </c>
      <c r="BH308" s="56">
        <f t="shared" si="981"/>
        <v>41.666666666666679</v>
      </c>
      <c r="BI308" s="26">
        <f t="shared" si="982"/>
        <v>1993.5000000000007</v>
      </c>
      <c r="BJ308" s="56"/>
      <c r="BK308" s="57"/>
      <c r="BL308" s="1"/>
    </row>
    <row r="309" spans="1:64" ht="25" customHeight="1">
      <c r="A309" s="20" t="str">
        <f>_xlfn.XLOOKUP(G309,'[1]Hyundai Comms PL 0725'!$A:$A,'[1]Hyundai Comms PL 0725'!$B:$B)</f>
        <v>HYSA16CA65EXTA4 6</v>
      </c>
      <c r="B309" s="20">
        <f t="shared" si="939"/>
        <v>10</v>
      </c>
      <c r="C309" s="20" t="str">
        <f t="shared" si="973"/>
        <v>SANTA FE PHEV [MY25]</v>
      </c>
      <c r="D309" s="33" t="str">
        <f t="shared" si="974"/>
        <v>SANTA FE PHEV [MY25] 10</v>
      </c>
      <c r="E309" s="33" t="str">
        <f t="shared" si="975"/>
        <v>SANTA FE PHEV [MY25] 10 - Calligraphy 1.6T 253PS Plug-in Hybrid 4WD [6 Seats] + Digital Key MY25 (DISCONTINUED)</v>
      </c>
      <c r="F309" s="33" t="str">
        <f>_xlfn.XLOOKUP(G309,'Wholesale Price List'!B:B,'Wholesale Price List'!C:C)</f>
        <v>HYSA16CA65EXTA4 6</v>
      </c>
      <c r="G309" s="33" t="s">
        <v>200</v>
      </c>
      <c r="H309" s="34" t="str">
        <f>VLOOKUP($G309,'Wholesale Price List'!$B:$Z,4,FALSE)</f>
        <v>Calligraphy 1.6T 253PS Plug-in Hybrid 4WD [6 Seats] + Digital Key MY25 (DISCONTINUED)</v>
      </c>
      <c r="I309" s="56">
        <f>VLOOKUP($G309,'Wholesale Price List'!$B:$V,9,FALSE)</f>
        <v>49045.833333333336</v>
      </c>
      <c r="J309" s="35">
        <v>0.08</v>
      </c>
      <c r="K309" s="137">
        <v>110</v>
      </c>
      <c r="L309" s="56">
        <f t="shared" si="560"/>
        <v>3813.666666666667</v>
      </c>
      <c r="M309" s="56">
        <f t="shared" si="943"/>
        <v>45232.166666666672</v>
      </c>
      <c r="N309" s="56">
        <f t="shared" si="944"/>
        <v>9046.4333333333343</v>
      </c>
      <c r="O309" s="65">
        <v>780</v>
      </c>
      <c r="P309" s="56">
        <f>VLOOKUP($G309,'Wholesale Price List'!$B:$W,22,FALSE)</f>
        <v>0</v>
      </c>
      <c r="Q309" s="36">
        <f t="shared" si="945"/>
        <v>55058.600000000006</v>
      </c>
      <c r="R309" s="37">
        <f t="shared" si="561"/>
        <v>4576.4000000000005</v>
      </c>
      <c r="S309" s="18"/>
      <c r="T309" s="65">
        <v>583.33000000000004</v>
      </c>
      <c r="U309" s="56">
        <f t="shared" si="946"/>
        <v>46.666400000000003</v>
      </c>
      <c r="V309" s="56">
        <f t="shared" si="947"/>
        <v>536.66360000000009</v>
      </c>
      <c r="W309" s="56">
        <f t="shared" si="948"/>
        <v>643.99632000000008</v>
      </c>
      <c r="X309" s="36">
        <f t="shared" si="949"/>
        <v>55702.596320000004</v>
      </c>
      <c r="Y309" s="37">
        <f t="shared" si="950"/>
        <v>4764.3996800000004</v>
      </c>
      <c r="Z309" s="18"/>
      <c r="AA309" s="65">
        <v>625</v>
      </c>
      <c r="AB309" s="56">
        <f t="shared" si="951"/>
        <v>50</v>
      </c>
      <c r="AC309" s="56">
        <f t="shared" si="952"/>
        <v>575</v>
      </c>
      <c r="AD309" s="56">
        <f t="shared" si="953"/>
        <v>690</v>
      </c>
      <c r="AE309" s="36">
        <f t="shared" si="954"/>
        <v>55748.600000000006</v>
      </c>
      <c r="AF309" s="37">
        <f t="shared" si="955"/>
        <v>4768.4000000000005</v>
      </c>
      <c r="AG309" s="18"/>
      <c r="AH309" s="56">
        <f t="shared" si="849"/>
        <v>1041.6666666666667</v>
      </c>
      <c r="AI309" s="56">
        <f t="shared" si="976"/>
        <v>83.333333333333343</v>
      </c>
      <c r="AJ309" s="56">
        <f t="shared" si="977"/>
        <v>958.33333333333337</v>
      </c>
      <c r="AK309" s="56">
        <f t="shared" si="978"/>
        <v>1150</v>
      </c>
      <c r="AL309" s="36">
        <f t="shared" si="979"/>
        <v>56208.600000000006</v>
      </c>
      <c r="AM309" s="37">
        <f t="shared" si="980"/>
        <v>4808.4000000000005</v>
      </c>
      <c r="AN309" s="18"/>
      <c r="AO309" s="56"/>
      <c r="AP309" s="56"/>
      <c r="AQ309" s="56"/>
      <c r="AR309" s="56"/>
      <c r="AS309" s="36"/>
      <c r="AT309" s="37"/>
      <c r="AU309" s="18"/>
      <c r="AV309" s="35">
        <v>0.08</v>
      </c>
      <c r="AW309" s="56">
        <f t="shared" si="961"/>
        <v>3923.666666666667</v>
      </c>
      <c r="AX309" s="35">
        <f t="shared" si="962"/>
        <v>0.08</v>
      </c>
      <c r="AY309" s="56">
        <f t="shared" si="963"/>
        <v>3923.666666666667</v>
      </c>
      <c r="AZ309" s="35">
        <v>0.12</v>
      </c>
      <c r="BA309" s="56">
        <f t="shared" si="964"/>
        <v>5885.5</v>
      </c>
      <c r="BB309" s="38">
        <f t="shared" si="965"/>
        <v>4.0000000000000008E-2</v>
      </c>
      <c r="BC309" s="57">
        <f t="shared" si="966"/>
        <v>1961.8333333333339</v>
      </c>
      <c r="BD309" s="56">
        <f t="shared" si="967"/>
        <v>23.333200000000005</v>
      </c>
      <c r="BE309" s="57">
        <f t="shared" si="968"/>
        <v>1985.166533333334</v>
      </c>
      <c r="BF309" s="56">
        <f t="shared" si="969"/>
        <v>25.000000000000004</v>
      </c>
      <c r="BG309" s="57">
        <f t="shared" si="970"/>
        <v>1986.8333333333339</v>
      </c>
      <c r="BH309" s="56">
        <f t="shared" si="981"/>
        <v>41.666666666666679</v>
      </c>
      <c r="BI309" s="26">
        <f t="shared" si="982"/>
        <v>2003.5000000000007</v>
      </c>
      <c r="BJ309" s="56"/>
      <c r="BK309" s="57"/>
      <c r="BL309" s="1"/>
    </row>
    <row r="310" spans="1:64" ht="25" customHeight="1">
      <c r="A310" s="20"/>
      <c r="B310" s="20"/>
      <c r="C310" s="20"/>
      <c r="D310" s="121"/>
      <c r="E310" s="121"/>
      <c r="F310" s="121"/>
      <c r="G310" s="121"/>
      <c r="H310" s="122"/>
      <c r="I310" s="110"/>
      <c r="J310" s="123"/>
      <c r="K310" s="123"/>
      <c r="L310" s="110"/>
      <c r="M310" s="110"/>
      <c r="N310" s="110"/>
      <c r="O310" s="110"/>
      <c r="P310" s="110"/>
      <c r="Q310" s="110"/>
      <c r="R310" s="110"/>
      <c r="S310" s="18"/>
      <c r="T310" s="110"/>
      <c r="U310" s="110"/>
      <c r="V310" s="110"/>
      <c r="W310" s="110"/>
      <c r="X310" s="110"/>
      <c r="Y310" s="110"/>
      <c r="Z310" s="18"/>
      <c r="AA310" s="110"/>
      <c r="AB310" s="110"/>
      <c r="AC310" s="110"/>
      <c r="AD310" s="110"/>
      <c r="AE310" s="110"/>
      <c r="AF310" s="110"/>
      <c r="AG310" s="18"/>
      <c r="AH310" s="110"/>
      <c r="AI310" s="110"/>
      <c r="AJ310" s="110"/>
      <c r="AK310" s="110"/>
      <c r="AL310" s="110"/>
      <c r="AM310" s="124"/>
      <c r="AN310" s="18"/>
      <c r="AO310" s="110"/>
      <c r="AP310" s="110"/>
      <c r="AQ310" s="110"/>
      <c r="AR310" s="110"/>
      <c r="AS310" s="110"/>
      <c r="AT310" s="124"/>
      <c r="AU310" s="18"/>
      <c r="AV310" s="123"/>
      <c r="AW310" s="110"/>
      <c r="AX310" s="123"/>
      <c r="AY310" s="110"/>
      <c r="AZ310" s="123"/>
      <c r="BA310" s="110"/>
      <c r="BB310" s="125"/>
      <c r="BC310" s="126"/>
      <c r="BD310" s="110"/>
      <c r="BE310" s="126"/>
      <c r="BF310" s="110"/>
      <c r="BG310" s="126"/>
      <c r="BH310" s="110"/>
      <c r="BI310" s="126"/>
      <c r="BJ310" s="110"/>
      <c r="BK310" s="66"/>
      <c r="BL310" s="1"/>
    </row>
    <row r="311" spans="1:64" ht="15.5">
      <c r="D311" s="30" t="s">
        <v>201</v>
      </c>
      <c r="E311" s="29"/>
      <c r="F311" s="29"/>
      <c r="G311" s="100" t="s">
        <v>201</v>
      </c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100"/>
      <c r="AV311" s="100"/>
      <c r="AW311" s="100"/>
      <c r="AX311" s="100"/>
      <c r="AY311" s="100"/>
      <c r="AZ311" s="100"/>
      <c r="BA311" s="100"/>
      <c r="BB311" s="100"/>
      <c r="BC311" s="100"/>
      <c r="BD311" s="100"/>
      <c r="BE311" s="100"/>
      <c r="BF311" s="100"/>
      <c r="BG311" s="100"/>
      <c r="BH311" s="100"/>
      <c r="BI311" s="100"/>
      <c r="BJ311" s="100"/>
      <c r="BK311" s="100"/>
      <c r="BL311" s="1"/>
    </row>
    <row r="312" spans="1:64" ht="14">
      <c r="D312" s="6"/>
      <c r="E312" s="7"/>
      <c r="F312" s="7"/>
      <c r="G312" s="10"/>
      <c r="H312" s="17"/>
      <c r="I312" s="6"/>
      <c r="J312" s="6"/>
      <c r="K312" s="6"/>
      <c r="L312" s="6"/>
      <c r="M312" s="6"/>
      <c r="N312" s="6"/>
      <c r="O312" s="6"/>
      <c r="P312" s="25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1"/>
    </row>
    <row r="313" spans="1:64" ht="20">
      <c r="D313" s="31" t="s">
        <v>202</v>
      </c>
      <c r="E313" s="32"/>
      <c r="F313" s="32"/>
      <c r="G313" s="101" t="s">
        <v>202</v>
      </c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1"/>
    </row>
    <row r="314" spans="1:64" ht="12.65" customHeight="1">
      <c r="D314" s="1"/>
      <c r="E314" s="1"/>
      <c r="F314" s="1"/>
      <c r="G314" s="11"/>
      <c r="I314" s="1"/>
      <c r="BJ314" s="54"/>
      <c r="BK314" s="1"/>
      <c r="BL314" s="1"/>
    </row>
    <row r="315" spans="1:64">
      <c r="D315" s="1"/>
      <c r="E315" s="1"/>
      <c r="F315" s="1"/>
      <c r="G315" s="11"/>
      <c r="I315" s="1"/>
      <c r="L315" s="1"/>
      <c r="N315" s="1"/>
      <c r="O315" s="1"/>
      <c r="P315" s="20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54"/>
      <c r="BK315" s="1"/>
      <c r="BL315" s="1"/>
    </row>
    <row r="316" spans="1:64">
      <c r="D316" s="1"/>
      <c r="E316" s="1"/>
      <c r="F316" s="1"/>
      <c r="G316" s="11"/>
      <c r="I316" s="1"/>
      <c r="BJ316" s="54"/>
      <c r="BK316" s="1"/>
      <c r="BL316" s="1"/>
    </row>
    <row r="317" spans="1:64">
      <c r="D317" s="1"/>
      <c r="E317" s="1"/>
      <c r="F317" s="1"/>
      <c r="G317" s="11"/>
      <c r="I317" s="1"/>
      <c r="BJ317" s="54"/>
      <c r="BK317" s="1"/>
      <c r="BL317" s="1"/>
    </row>
    <row r="318" spans="1:64">
      <c r="D318" s="1"/>
      <c r="E318" s="1"/>
      <c r="F318" s="1"/>
      <c r="G318" s="11"/>
      <c r="I318" s="1"/>
      <c r="BJ318" s="54"/>
      <c r="BK318" s="1"/>
      <c r="BL318" s="1"/>
    </row>
    <row r="319" spans="1:64">
      <c r="D319" s="1"/>
      <c r="E319" s="1"/>
      <c r="F319" s="1"/>
      <c r="G319" s="11"/>
      <c r="I319" s="1"/>
      <c r="BJ319" s="54"/>
      <c r="BK319" s="1"/>
      <c r="BL319" s="1"/>
    </row>
    <row r="320" spans="1:64">
      <c r="D320" s="1"/>
      <c r="E320" s="1"/>
      <c r="F320" s="1"/>
      <c r="G320" s="11"/>
      <c r="I320" s="1"/>
      <c r="BJ320" s="54"/>
      <c r="BK320" s="1"/>
      <c r="BL320" s="1"/>
    </row>
    <row r="321" spans="4:64">
      <c r="D321" s="1"/>
      <c r="E321" s="1"/>
      <c r="F321" s="1"/>
      <c r="G321" s="11"/>
      <c r="I321" s="1"/>
      <c r="BJ321" s="54"/>
      <c r="BK321" s="1"/>
      <c r="BL321" s="1"/>
    </row>
    <row r="322" spans="4:64">
      <c r="D322" s="1"/>
      <c r="E322" s="1"/>
      <c r="F322" s="1"/>
      <c r="G322" s="11"/>
      <c r="I322" s="1"/>
      <c r="BJ322" s="54"/>
      <c r="BK322" s="1"/>
      <c r="BL322" s="1"/>
    </row>
    <row r="323" spans="4:64">
      <c r="D323" s="1"/>
      <c r="E323" s="1"/>
      <c r="F323" s="1"/>
      <c r="G323" s="11"/>
      <c r="I323" s="1"/>
      <c r="BJ323" s="54"/>
      <c r="BK323" s="1"/>
      <c r="BL323" s="1"/>
    </row>
    <row r="324" spans="4:64">
      <c r="D324" s="1"/>
      <c r="E324" s="1"/>
      <c r="F324" s="1"/>
      <c r="G324" s="11"/>
      <c r="I324" s="1"/>
      <c r="BJ324" s="54"/>
      <c r="BK324" s="1"/>
      <c r="BL324" s="1"/>
    </row>
    <row r="325" spans="4:64">
      <c r="D325" s="1"/>
      <c r="E325" s="1"/>
      <c r="F325" s="1"/>
      <c r="G325" s="11"/>
      <c r="I325" s="1"/>
      <c r="BJ325" s="54"/>
      <c r="BK325" s="1"/>
      <c r="BL325" s="1"/>
    </row>
    <row r="326" spans="4:64">
      <c r="D326" s="1"/>
      <c r="E326" s="1"/>
      <c r="F326" s="1"/>
      <c r="G326" s="11"/>
      <c r="I326" s="1"/>
      <c r="BJ326" s="54"/>
      <c r="BK326" s="1"/>
      <c r="BL326" s="1"/>
    </row>
    <row r="327" spans="4:64">
      <c r="D327" s="1"/>
      <c r="E327" s="1"/>
      <c r="F327" s="1"/>
      <c r="G327" s="11"/>
      <c r="I327" s="1"/>
      <c r="BJ327" s="54"/>
      <c r="BK327" s="1"/>
      <c r="BL327" s="1"/>
    </row>
    <row r="328" spans="4:64">
      <c r="D328" s="1"/>
      <c r="E328" s="1"/>
      <c r="F328" s="1"/>
      <c r="G328" s="11"/>
      <c r="I328" s="1"/>
      <c r="BJ328" s="54"/>
      <c r="BK328" s="1"/>
      <c r="BL328" s="1"/>
    </row>
    <row r="329" spans="4:64">
      <c r="D329" s="1"/>
      <c r="E329" s="1"/>
      <c r="F329" s="1"/>
      <c r="G329" s="11"/>
      <c r="I329" s="1"/>
      <c r="BJ329" s="54"/>
      <c r="BK329" s="1"/>
      <c r="BL329" s="1"/>
    </row>
    <row r="330" spans="4:64">
      <c r="D330" s="1"/>
      <c r="E330" s="1"/>
      <c r="F330" s="1"/>
      <c r="G330" s="11"/>
      <c r="I330" s="1"/>
      <c r="J330" s="1"/>
      <c r="K330" s="1"/>
      <c r="L330" s="1"/>
      <c r="M330" s="1"/>
      <c r="N330" s="1"/>
      <c r="O330" s="1"/>
      <c r="P330" s="20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54"/>
      <c r="BK330" s="1"/>
      <c r="BL330" s="1"/>
    </row>
    <row r="331" spans="4:64">
      <c r="D331" s="1"/>
      <c r="E331" s="1"/>
      <c r="F331" s="1"/>
      <c r="G331" s="11"/>
      <c r="I331" s="1"/>
      <c r="J331" s="1"/>
      <c r="K331" s="1"/>
      <c r="L331" s="1"/>
      <c r="M331" s="1"/>
      <c r="N331" s="1"/>
      <c r="O331" s="1"/>
      <c r="P331" s="20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54"/>
      <c r="BK331" s="1"/>
      <c r="BL331" s="1"/>
    </row>
    <row r="332" spans="4:64">
      <c r="D332" s="1"/>
      <c r="E332" s="1"/>
      <c r="F332" s="1"/>
      <c r="G332" s="11"/>
      <c r="I332" s="1"/>
      <c r="J332" s="1"/>
      <c r="K332" s="1"/>
      <c r="L332" s="1"/>
      <c r="M332" s="1"/>
      <c r="N332" s="1"/>
      <c r="O332" s="1"/>
      <c r="P332" s="20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54"/>
      <c r="BK332" s="1"/>
      <c r="BL332" s="1"/>
    </row>
    <row r="333" spans="4:64">
      <c r="D333" s="1"/>
      <c r="E333" s="1"/>
      <c r="F333" s="1"/>
      <c r="G333" s="11"/>
      <c r="I333" s="1"/>
      <c r="J333" s="1"/>
      <c r="K333" s="1"/>
      <c r="L333" s="1"/>
      <c r="M333" s="1"/>
      <c r="N333" s="1"/>
      <c r="O333" s="1"/>
      <c r="P333" s="20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54"/>
      <c r="BK333" s="1"/>
      <c r="BL333" s="1"/>
    </row>
    <row r="334" spans="4:64">
      <c r="BJ334" s="54"/>
      <c r="BK334" s="1"/>
      <c r="BL334" s="1"/>
    </row>
    <row r="335" spans="4:64">
      <c r="BJ335" s="54"/>
      <c r="BK335" s="1"/>
      <c r="BL335" s="1"/>
    </row>
    <row r="336" spans="4:64">
      <c r="BJ336" s="54"/>
      <c r="BK336" s="1"/>
      <c r="BL336" s="1"/>
    </row>
    <row r="337" spans="4:64">
      <c r="D337" s="1"/>
      <c r="E337" s="1"/>
      <c r="F337" s="1"/>
      <c r="G337" s="1"/>
      <c r="I337" s="1"/>
      <c r="J337" s="1"/>
      <c r="K337" s="1"/>
      <c r="L337" s="1"/>
      <c r="M337" s="1"/>
      <c r="N337" s="1"/>
      <c r="O337" s="1"/>
      <c r="P337" s="20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54"/>
      <c r="BK337" s="1"/>
      <c r="BL337" s="1"/>
    </row>
    <row r="338" spans="4:64">
      <c r="D338" s="1"/>
      <c r="E338" s="1"/>
      <c r="F338" s="1"/>
      <c r="G338" s="1"/>
      <c r="I338" s="1"/>
      <c r="J338" s="1"/>
      <c r="K338" s="1"/>
      <c r="L338" s="1"/>
      <c r="M338" s="1"/>
      <c r="N338" s="1"/>
      <c r="O338" s="1"/>
      <c r="P338" s="20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54"/>
      <c r="BK338" s="1"/>
      <c r="BL338" s="1"/>
    </row>
    <row r="339" spans="4:64">
      <c r="D339" s="1"/>
      <c r="E339" s="1"/>
      <c r="F339" s="1"/>
      <c r="G339" s="1"/>
      <c r="I339" s="1"/>
      <c r="J339" s="1"/>
      <c r="K339" s="1"/>
      <c r="L339" s="1"/>
      <c r="M339" s="1"/>
      <c r="N339" s="1"/>
      <c r="O339" s="1"/>
      <c r="P339" s="20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54"/>
      <c r="BK339" s="1"/>
      <c r="BL339" s="1"/>
    </row>
    <row r="340" spans="4:64">
      <c r="D340" s="1"/>
      <c r="E340" s="1"/>
      <c r="F340" s="1"/>
      <c r="G340" s="1"/>
      <c r="I340" s="1"/>
      <c r="J340" s="1"/>
      <c r="K340" s="1"/>
      <c r="L340" s="1"/>
      <c r="M340" s="1"/>
      <c r="N340" s="1"/>
      <c r="O340" s="1"/>
      <c r="P340" s="20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54"/>
      <c r="BK340" s="1"/>
      <c r="BL340" s="1"/>
    </row>
    <row r="341" spans="4:64">
      <c r="D341" s="1"/>
      <c r="E341" s="1"/>
      <c r="F341" s="1"/>
      <c r="G341" s="1"/>
      <c r="I341" s="1"/>
      <c r="J341" s="1"/>
      <c r="K341" s="1"/>
      <c r="L341" s="1"/>
      <c r="M341" s="1"/>
      <c r="N341" s="1"/>
      <c r="O341" s="1"/>
      <c r="P341" s="20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54"/>
      <c r="BK341" s="1"/>
      <c r="BL341" s="1"/>
    </row>
    <row r="342" spans="4:64">
      <c r="D342" s="1"/>
      <c r="E342" s="1"/>
      <c r="F342" s="1"/>
      <c r="G342" s="1"/>
      <c r="I342" s="1"/>
      <c r="J342" s="1"/>
      <c r="K342" s="1"/>
      <c r="L342" s="1"/>
      <c r="M342" s="1"/>
      <c r="N342" s="1"/>
      <c r="O342" s="1"/>
      <c r="P342" s="20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54"/>
      <c r="BK342" s="1"/>
      <c r="BL342" s="1"/>
    </row>
    <row r="343" spans="4:64">
      <c r="D343" s="1"/>
      <c r="E343" s="1"/>
      <c r="F343" s="1"/>
      <c r="G343" s="1"/>
      <c r="I343" s="1"/>
      <c r="J343" s="1"/>
      <c r="K343" s="1"/>
      <c r="L343" s="1"/>
      <c r="M343" s="1"/>
      <c r="N343" s="1"/>
      <c r="O343" s="1"/>
      <c r="P343" s="20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54"/>
      <c r="BK343" s="1"/>
      <c r="BL343" s="1"/>
    </row>
    <row r="344" spans="4:64">
      <c r="D344" s="1"/>
      <c r="E344" s="1"/>
      <c r="F344" s="1"/>
      <c r="G344" s="1"/>
      <c r="I344" s="1"/>
      <c r="J344" s="1"/>
      <c r="K344" s="1"/>
      <c r="L344" s="1"/>
      <c r="M344" s="1"/>
      <c r="N344" s="1"/>
      <c r="O344" s="1"/>
      <c r="P344" s="20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54"/>
      <c r="BK344" s="1"/>
      <c r="BL344" s="1"/>
    </row>
    <row r="345" spans="4:64">
      <c r="D345" s="1"/>
      <c r="E345" s="1"/>
      <c r="F345" s="1"/>
      <c r="G345" s="1"/>
      <c r="I345" s="1"/>
      <c r="J345" s="1"/>
      <c r="K345" s="1"/>
      <c r="L345" s="1"/>
      <c r="M345" s="1"/>
      <c r="N345" s="1"/>
      <c r="O345" s="1"/>
      <c r="P345" s="20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54"/>
      <c r="BK345" s="1"/>
      <c r="BL345" s="1"/>
    </row>
    <row r="346" spans="4:64">
      <c r="D346" s="1"/>
      <c r="E346" s="1"/>
      <c r="F346" s="1"/>
      <c r="G346" s="1"/>
      <c r="I346" s="1"/>
      <c r="J346" s="1"/>
      <c r="K346" s="1"/>
      <c r="L346" s="1"/>
      <c r="M346" s="1"/>
      <c r="N346" s="1"/>
      <c r="O346" s="1"/>
      <c r="P346" s="20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54"/>
      <c r="BK346" s="1"/>
      <c r="BL346" s="1"/>
    </row>
    <row r="347" spans="4:64">
      <c r="D347" s="1"/>
      <c r="E347" s="1"/>
      <c r="F347" s="1"/>
      <c r="G347" s="1"/>
      <c r="I347" s="1"/>
      <c r="J347" s="1"/>
      <c r="K347" s="1"/>
      <c r="L347" s="1"/>
      <c r="M347" s="1"/>
      <c r="N347" s="1"/>
      <c r="O347" s="1"/>
      <c r="P347" s="20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54"/>
      <c r="BK347" s="1"/>
      <c r="BL347" s="1"/>
    </row>
    <row r="348" spans="4:64">
      <c r="D348" s="1"/>
      <c r="E348" s="1"/>
      <c r="F348" s="1"/>
      <c r="G348" s="1"/>
      <c r="I348" s="1"/>
      <c r="J348" s="1"/>
      <c r="K348" s="1"/>
      <c r="L348" s="1"/>
      <c r="M348" s="1"/>
      <c r="N348" s="1"/>
      <c r="O348" s="1"/>
      <c r="P348" s="20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54"/>
      <c r="BK348" s="1"/>
      <c r="BL348" s="1"/>
    </row>
    <row r="349" spans="4:64">
      <c r="D349" s="1"/>
      <c r="E349" s="1"/>
      <c r="F349" s="1"/>
      <c r="G349" s="1"/>
      <c r="I349" s="1"/>
      <c r="J349" s="1"/>
      <c r="K349" s="1"/>
      <c r="L349" s="1"/>
      <c r="M349" s="1"/>
      <c r="N349" s="1"/>
      <c r="O349" s="1"/>
      <c r="P349" s="20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54"/>
      <c r="BK349" s="1"/>
      <c r="BL349" s="1"/>
    </row>
    <row r="350" spans="4:64">
      <c r="D350" s="1"/>
      <c r="E350" s="1"/>
      <c r="F350" s="1"/>
      <c r="G350" s="1"/>
      <c r="I350" s="1"/>
      <c r="J350" s="1"/>
      <c r="K350" s="1"/>
      <c r="L350" s="1"/>
      <c r="M350" s="1"/>
      <c r="N350" s="1"/>
      <c r="O350" s="1"/>
      <c r="P350" s="20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54"/>
      <c r="BK350" s="1"/>
      <c r="BL350" s="1"/>
    </row>
    <row r="351" spans="4:64">
      <c r="D351" s="1"/>
      <c r="E351" s="1"/>
      <c r="F351" s="1"/>
      <c r="G351" s="1"/>
      <c r="I351" s="1"/>
      <c r="J351" s="1"/>
      <c r="K351" s="1"/>
      <c r="L351" s="1"/>
      <c r="M351" s="1"/>
      <c r="N351" s="1"/>
      <c r="O351" s="1"/>
      <c r="P351" s="20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54"/>
      <c r="BK351" s="1"/>
      <c r="BL351" s="1"/>
    </row>
    <row r="352" spans="4:64">
      <c r="D352" s="1"/>
      <c r="E352" s="1"/>
      <c r="F352" s="1"/>
      <c r="G352" s="1"/>
      <c r="I352" s="1"/>
      <c r="J352" s="1"/>
      <c r="K352" s="1"/>
      <c r="L352" s="1"/>
      <c r="M352" s="1"/>
      <c r="N352" s="1"/>
      <c r="O352" s="1"/>
      <c r="P352" s="20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54"/>
      <c r="BK352" s="1"/>
      <c r="BL352" s="1"/>
    </row>
    <row r="353" spans="4:64">
      <c r="D353" s="1"/>
      <c r="E353" s="1"/>
      <c r="F353" s="1"/>
      <c r="G353" s="1"/>
      <c r="I353" s="1"/>
      <c r="J353" s="1"/>
      <c r="K353" s="1"/>
      <c r="L353" s="1"/>
      <c r="M353" s="1"/>
      <c r="N353" s="1"/>
      <c r="O353" s="1"/>
      <c r="P353" s="20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54"/>
      <c r="BK353" s="1"/>
      <c r="BL353" s="1"/>
    </row>
    <row r="354" spans="4:64">
      <c r="BJ354" s="54"/>
      <c r="BK354" s="1"/>
      <c r="BL354" s="1"/>
    </row>
    <row r="355" spans="4:64">
      <c r="BJ355" s="54"/>
      <c r="BK355" s="1"/>
      <c r="BL355" s="1"/>
    </row>
    <row r="356" spans="4:64">
      <c r="BJ356" s="54"/>
      <c r="BK356" s="1"/>
      <c r="BL356" s="1"/>
    </row>
    <row r="357" spans="4:64">
      <c r="BJ357" s="54"/>
      <c r="BK357" s="1"/>
      <c r="BL357" s="1"/>
    </row>
    <row r="358" spans="4:64">
      <c r="BJ358" s="54"/>
      <c r="BK358" s="1"/>
      <c r="BL358" s="1"/>
    </row>
    <row r="359" spans="4:64">
      <c r="BJ359" s="54"/>
      <c r="BK359" s="1"/>
      <c r="BL359" s="1"/>
    </row>
    <row r="360" spans="4:64">
      <c r="BJ360" s="54"/>
      <c r="BK360" s="1"/>
      <c r="BL360" s="1"/>
    </row>
    <row r="361" spans="4:64">
      <c r="BJ361" s="54"/>
      <c r="BK361" s="1"/>
      <c r="BL361" s="1"/>
    </row>
    <row r="362" spans="4:64">
      <c r="D362" s="1"/>
      <c r="E362" s="1"/>
      <c r="F362" s="1"/>
      <c r="G362" s="1"/>
      <c r="H362" s="21"/>
      <c r="I362" s="1"/>
      <c r="J362" s="1"/>
      <c r="K362" s="1"/>
      <c r="L362" s="1"/>
      <c r="M362" s="1"/>
      <c r="N362" s="1"/>
      <c r="O362" s="1"/>
      <c r="P362" s="20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54"/>
      <c r="BK362" s="1"/>
      <c r="BL362" s="1"/>
    </row>
    <row r="363" spans="4:64">
      <c r="D363" s="1"/>
      <c r="E363" s="1"/>
      <c r="F363" s="1"/>
      <c r="G363" s="1"/>
      <c r="H363" s="21"/>
      <c r="I363" s="1"/>
      <c r="J363" s="1"/>
      <c r="K363" s="1"/>
      <c r="L363" s="1"/>
      <c r="M363" s="1"/>
      <c r="N363" s="1"/>
      <c r="O363" s="1"/>
      <c r="P363" s="20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54"/>
      <c r="BK363" s="1"/>
      <c r="BL363" s="1"/>
    </row>
    <row r="364" spans="4:64">
      <c r="D364" s="1"/>
      <c r="E364" s="1"/>
      <c r="F364" s="1"/>
      <c r="G364" s="1"/>
      <c r="H364" s="21"/>
      <c r="I364" s="1"/>
      <c r="J364" s="1"/>
      <c r="K364" s="1"/>
      <c r="L364" s="1"/>
      <c r="M364" s="1"/>
      <c r="N364" s="1"/>
      <c r="O364" s="1"/>
      <c r="P364" s="20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54"/>
      <c r="BK364" s="1"/>
      <c r="BL364" s="1"/>
    </row>
    <row r="365" spans="4:64">
      <c r="BJ365" s="54"/>
      <c r="BK365" s="1"/>
      <c r="BL365" s="1"/>
    </row>
    <row r="366" spans="4:64">
      <c r="BJ366" s="54"/>
      <c r="BK366" s="1"/>
      <c r="BL366" s="1"/>
    </row>
    <row r="367" spans="4:64">
      <c r="BJ367" s="54"/>
      <c r="BK367" s="1"/>
      <c r="BL367" s="1"/>
    </row>
    <row r="368" spans="4:64">
      <c r="BJ368" s="54"/>
      <c r="BK368" s="1"/>
      <c r="BL368" s="1"/>
    </row>
    <row r="369" spans="4:64">
      <c r="BJ369" s="54"/>
      <c r="BK369" s="1"/>
      <c r="BL369" s="1"/>
    </row>
    <row r="370" spans="4:64"/>
    <row r="371" spans="4:64"/>
    <row r="372" spans="4:64"/>
    <row r="373" spans="4:64"/>
    <row r="374" spans="4:64"/>
    <row r="375" spans="4:64"/>
    <row r="376" spans="4:64"/>
    <row r="377" spans="4:64"/>
    <row r="378" spans="4:64"/>
    <row r="379" spans="4:64"/>
    <row r="380" spans="4:64" hidden="1">
      <c r="D380" s="1"/>
      <c r="E380" s="1"/>
      <c r="F380" s="1"/>
      <c r="G380" s="1"/>
      <c r="H380" s="21"/>
      <c r="I380" s="1"/>
      <c r="J380" s="1"/>
      <c r="K380" s="1"/>
      <c r="L380" s="1"/>
      <c r="M380" s="1"/>
      <c r="N380" s="1"/>
      <c r="O380" s="1"/>
      <c r="P380" s="20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</row>
    <row r="381" spans="4:64" hidden="1">
      <c r="D381" s="1"/>
      <c r="E381" s="1"/>
      <c r="F381" s="1"/>
      <c r="G381" s="1"/>
      <c r="H381" s="21"/>
      <c r="I381" s="1"/>
      <c r="J381" s="1"/>
      <c r="K381" s="1"/>
      <c r="L381" s="1"/>
      <c r="M381" s="1"/>
      <c r="N381" s="1"/>
      <c r="O381" s="1"/>
      <c r="P381" s="20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</row>
    <row r="382" spans="4:64" hidden="1">
      <c r="D382" s="1"/>
      <c r="E382" s="1"/>
      <c r="F382" s="1"/>
      <c r="G382" s="1"/>
      <c r="H382" s="21"/>
      <c r="I382" s="1"/>
      <c r="J382" s="1"/>
      <c r="K382" s="1"/>
      <c r="L382" s="1"/>
      <c r="M382" s="1"/>
      <c r="N382" s="1"/>
      <c r="O382" s="1"/>
      <c r="P382" s="20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54"/>
      <c r="BK382" s="1"/>
      <c r="BL382" s="1"/>
    </row>
    <row r="383" spans="4:64" hidden="1">
      <c r="D383" s="1"/>
      <c r="E383" s="1"/>
      <c r="F383" s="1"/>
      <c r="G383" s="1"/>
      <c r="H383" s="21"/>
      <c r="I383" s="1"/>
      <c r="J383" s="1"/>
      <c r="K383" s="1"/>
      <c r="L383" s="1"/>
      <c r="M383" s="1"/>
      <c r="N383" s="1"/>
      <c r="O383" s="1"/>
      <c r="P383" s="20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54"/>
      <c r="BK383" s="1"/>
      <c r="BL383" s="1"/>
    </row>
    <row r="384" spans="4:64" hidden="1">
      <c r="D384" s="1"/>
      <c r="E384" s="1"/>
      <c r="F384" s="1"/>
      <c r="G384" s="1"/>
      <c r="H384" s="21"/>
      <c r="I384" s="1"/>
      <c r="J384" s="1"/>
      <c r="K384" s="1"/>
      <c r="L384" s="1"/>
      <c r="M384" s="1"/>
      <c r="N384" s="1"/>
      <c r="O384" s="1"/>
      <c r="P384" s="20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54"/>
      <c r="BK384" s="1"/>
      <c r="BL384" s="1"/>
    </row>
    <row r="385" spans="4:64" hidden="1">
      <c r="D385" s="1"/>
      <c r="E385" s="1"/>
      <c r="F385" s="1"/>
      <c r="G385" s="1"/>
      <c r="H385" s="21"/>
      <c r="I385" s="1"/>
      <c r="J385" s="1"/>
      <c r="K385" s="1"/>
      <c r="L385" s="1"/>
      <c r="M385" s="1"/>
      <c r="N385" s="1"/>
      <c r="O385" s="1"/>
      <c r="P385" s="20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54"/>
      <c r="BK385" s="1"/>
      <c r="BL385" s="1"/>
    </row>
    <row r="386" spans="4:64" hidden="1">
      <c r="D386" s="1"/>
      <c r="E386" s="1"/>
      <c r="F386" s="1"/>
      <c r="G386" s="1"/>
      <c r="H386" s="21"/>
      <c r="I386" s="1"/>
      <c r="J386" s="1"/>
      <c r="K386" s="1"/>
      <c r="L386" s="1"/>
      <c r="M386" s="1"/>
      <c r="N386" s="1"/>
      <c r="O386" s="1"/>
      <c r="P386" s="20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54"/>
      <c r="BK386" s="1"/>
      <c r="BL386" s="1"/>
    </row>
    <row r="387" spans="4:64" hidden="1">
      <c r="D387" s="1"/>
      <c r="E387" s="1"/>
      <c r="F387" s="1"/>
      <c r="G387" s="1"/>
      <c r="H387" s="21"/>
      <c r="I387" s="1"/>
      <c r="J387" s="1"/>
      <c r="K387" s="1"/>
      <c r="L387" s="1"/>
      <c r="M387" s="1"/>
      <c r="N387" s="1"/>
      <c r="O387" s="1"/>
      <c r="P387" s="20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54"/>
      <c r="BK387" s="1"/>
      <c r="BL387" s="1"/>
    </row>
    <row r="388" spans="4:64" hidden="1">
      <c r="D388" s="1"/>
      <c r="E388" s="1"/>
      <c r="F388" s="1"/>
      <c r="G388" s="1"/>
      <c r="H388" s="21"/>
      <c r="I388" s="1"/>
      <c r="J388" s="1"/>
      <c r="K388" s="1"/>
      <c r="L388" s="1"/>
      <c r="M388" s="1"/>
      <c r="N388" s="1"/>
      <c r="O388" s="1"/>
      <c r="P388" s="20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54"/>
      <c r="BK388" s="1"/>
      <c r="BL388" s="1"/>
    </row>
    <row r="389" spans="4:64" hidden="1">
      <c r="D389" s="1"/>
      <c r="E389" s="1"/>
      <c r="F389" s="1"/>
      <c r="G389" s="1"/>
      <c r="H389" s="21"/>
      <c r="I389" s="1"/>
      <c r="J389" s="1"/>
      <c r="K389" s="1"/>
      <c r="L389" s="1"/>
      <c r="M389" s="1"/>
      <c r="N389" s="1"/>
      <c r="O389" s="1"/>
      <c r="P389" s="20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54"/>
      <c r="BK389" s="1"/>
      <c r="BL389" s="1"/>
    </row>
    <row r="390" spans="4:64" hidden="1">
      <c r="D390" s="1"/>
      <c r="E390" s="1"/>
      <c r="F390" s="1"/>
      <c r="G390" s="1"/>
      <c r="H390" s="21"/>
      <c r="I390" s="1"/>
      <c r="J390" s="1"/>
      <c r="K390" s="1"/>
      <c r="L390" s="1"/>
      <c r="M390" s="1"/>
      <c r="N390" s="1"/>
      <c r="O390" s="1"/>
      <c r="P390" s="20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54"/>
      <c r="BK390" s="1"/>
      <c r="BL390" s="1"/>
    </row>
    <row r="391" spans="4:64" hidden="1">
      <c r="D391" s="1"/>
      <c r="E391" s="1"/>
      <c r="F391" s="1"/>
      <c r="G391" s="1"/>
      <c r="H391" s="21"/>
      <c r="I391" s="1"/>
      <c r="J391" s="1"/>
      <c r="K391" s="1"/>
      <c r="L391" s="1"/>
      <c r="M391" s="1"/>
      <c r="N391" s="1"/>
      <c r="O391" s="1"/>
      <c r="P391" s="20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54"/>
      <c r="BK391" s="1"/>
      <c r="BL391" s="1"/>
    </row>
    <row r="392" spans="4:64" hidden="1">
      <c r="D392" s="1"/>
      <c r="E392" s="1"/>
      <c r="F392" s="1"/>
      <c r="G392" s="1"/>
      <c r="H392" s="21"/>
      <c r="I392" s="1"/>
      <c r="J392" s="1"/>
      <c r="K392" s="1"/>
      <c r="L392" s="1"/>
      <c r="M392" s="1"/>
      <c r="N392" s="1"/>
      <c r="O392" s="1"/>
      <c r="P392" s="20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54"/>
      <c r="BK392" s="1"/>
      <c r="BL392" s="1"/>
    </row>
    <row r="393" spans="4:64" hidden="1">
      <c r="D393" s="1"/>
      <c r="E393" s="1"/>
      <c r="F393" s="1"/>
      <c r="G393" s="1"/>
      <c r="H393" s="21"/>
      <c r="I393" s="1"/>
      <c r="J393" s="1"/>
      <c r="K393" s="1"/>
      <c r="L393" s="1"/>
      <c r="M393" s="1"/>
      <c r="N393" s="1"/>
      <c r="O393" s="1"/>
      <c r="P393" s="20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54"/>
      <c r="BK393" s="1"/>
      <c r="BL393" s="1"/>
    </row>
    <row r="394" spans="4:64" hidden="1">
      <c r="D394" s="1"/>
      <c r="E394" s="1"/>
      <c r="F394" s="1"/>
      <c r="G394" s="1"/>
      <c r="H394" s="21"/>
      <c r="I394" s="1"/>
      <c r="J394" s="1"/>
      <c r="K394" s="1"/>
      <c r="L394" s="1"/>
      <c r="M394" s="1"/>
      <c r="N394" s="1"/>
      <c r="O394" s="1"/>
      <c r="P394" s="20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54"/>
      <c r="BK394" s="1"/>
      <c r="BL394" s="1"/>
    </row>
    <row r="395" spans="4:64" hidden="1">
      <c r="D395" s="1"/>
      <c r="E395" s="1"/>
      <c r="F395" s="1"/>
      <c r="G395" s="1"/>
      <c r="H395" s="21"/>
      <c r="I395" s="1"/>
      <c r="J395" s="1"/>
      <c r="K395" s="1"/>
      <c r="L395" s="1"/>
      <c r="M395" s="1"/>
      <c r="N395" s="1"/>
      <c r="O395" s="1"/>
      <c r="P395" s="20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54"/>
      <c r="BK395" s="1"/>
      <c r="BL395" s="1"/>
    </row>
    <row r="396" spans="4:64" hidden="1">
      <c r="D396" s="1"/>
      <c r="E396" s="1"/>
      <c r="F396" s="1"/>
      <c r="G396" s="1"/>
      <c r="H396" s="21"/>
      <c r="I396" s="1"/>
      <c r="J396" s="1"/>
      <c r="K396" s="1"/>
      <c r="L396" s="1"/>
      <c r="M396" s="1"/>
      <c r="N396" s="1"/>
      <c r="O396" s="1"/>
      <c r="P396" s="20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54"/>
      <c r="BK396" s="1"/>
      <c r="BL396" s="1"/>
    </row>
    <row r="397" spans="4:64" hidden="1">
      <c r="D397" s="1"/>
      <c r="E397" s="1"/>
      <c r="F397" s="1"/>
      <c r="G397" s="1"/>
      <c r="H397" s="21"/>
      <c r="I397" s="1"/>
      <c r="J397" s="1"/>
      <c r="K397" s="1"/>
      <c r="L397" s="1"/>
      <c r="M397" s="1"/>
      <c r="N397" s="1"/>
      <c r="O397" s="1"/>
      <c r="P397" s="20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54"/>
      <c r="BK397" s="1"/>
      <c r="BL397" s="1"/>
    </row>
    <row r="398" spans="4:64" hidden="1">
      <c r="D398" s="1"/>
      <c r="E398" s="1"/>
      <c r="F398" s="1"/>
      <c r="G398" s="1"/>
      <c r="H398" s="21"/>
      <c r="I398" s="1"/>
      <c r="J398" s="1"/>
      <c r="K398" s="1"/>
      <c r="L398" s="1"/>
      <c r="M398" s="1"/>
      <c r="N398" s="1"/>
      <c r="O398" s="1"/>
      <c r="P398" s="20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54"/>
      <c r="BK398" s="1"/>
      <c r="BL398" s="1"/>
    </row>
    <row r="399" spans="4:64" hidden="1">
      <c r="D399" s="1"/>
      <c r="E399" s="1"/>
      <c r="F399" s="1"/>
      <c r="G399" s="1"/>
      <c r="H399" s="21"/>
      <c r="I399" s="1"/>
      <c r="J399" s="1"/>
      <c r="K399" s="1"/>
      <c r="L399" s="1"/>
      <c r="M399" s="1"/>
      <c r="N399" s="1"/>
      <c r="O399" s="1"/>
      <c r="P399" s="20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54"/>
      <c r="BK399" s="1"/>
      <c r="BL399" s="1"/>
    </row>
    <row r="400" spans="4:64" hidden="1">
      <c r="D400" s="1"/>
      <c r="E400" s="1"/>
      <c r="F400" s="1"/>
      <c r="G400" s="1"/>
      <c r="H400" s="21"/>
      <c r="I400" s="1"/>
      <c r="J400" s="1"/>
      <c r="K400" s="1"/>
      <c r="L400" s="1"/>
      <c r="M400" s="1"/>
      <c r="N400" s="1"/>
      <c r="O400" s="1"/>
      <c r="P400" s="20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54"/>
      <c r="BK400" s="1"/>
      <c r="BL400" s="1"/>
    </row>
    <row r="401" spans="4:64" hidden="1">
      <c r="D401" s="1"/>
      <c r="E401" s="1"/>
      <c r="F401" s="1"/>
      <c r="G401" s="1"/>
      <c r="H401" s="21"/>
      <c r="I401" s="1"/>
      <c r="J401" s="1"/>
      <c r="K401" s="1"/>
      <c r="L401" s="1"/>
      <c r="M401" s="1"/>
      <c r="N401" s="1"/>
      <c r="O401" s="1"/>
      <c r="P401" s="20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54"/>
      <c r="BK401" s="1"/>
      <c r="BL401" s="1"/>
    </row>
    <row r="402" spans="4:64" hidden="1">
      <c r="D402" s="1"/>
      <c r="E402" s="1"/>
      <c r="F402" s="1"/>
      <c r="G402" s="1"/>
      <c r="H402" s="21"/>
      <c r="I402" s="1"/>
      <c r="J402" s="1"/>
      <c r="K402" s="1"/>
      <c r="L402" s="1"/>
      <c r="M402" s="1"/>
      <c r="N402" s="1"/>
      <c r="O402" s="1"/>
      <c r="P402" s="20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54"/>
      <c r="BK402" s="1"/>
      <c r="BL402" s="1"/>
    </row>
    <row r="403" spans="4:64" hidden="1">
      <c r="D403" s="1"/>
      <c r="E403" s="1"/>
      <c r="F403" s="1"/>
      <c r="G403" s="1"/>
      <c r="H403" s="21"/>
      <c r="I403" s="1"/>
      <c r="J403" s="1"/>
      <c r="K403" s="1"/>
      <c r="L403" s="1"/>
      <c r="M403" s="1"/>
      <c r="N403" s="1"/>
      <c r="O403" s="1"/>
      <c r="P403" s="20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54"/>
      <c r="BK403" s="1"/>
      <c r="BL403" s="1"/>
    </row>
    <row r="404" spans="4:64" hidden="1">
      <c r="D404" s="1"/>
      <c r="E404" s="1"/>
      <c r="F404" s="1"/>
      <c r="G404" s="1"/>
      <c r="H404" s="21"/>
      <c r="I404" s="1"/>
      <c r="J404" s="1"/>
      <c r="K404" s="1"/>
      <c r="L404" s="1"/>
      <c r="M404" s="1"/>
      <c r="N404" s="1"/>
      <c r="O404" s="1"/>
      <c r="P404" s="20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54"/>
      <c r="BK404" s="1"/>
      <c r="BL404" s="1"/>
    </row>
    <row r="405" spans="4:64" hidden="1">
      <c r="D405" s="1"/>
      <c r="E405" s="1"/>
      <c r="F405" s="1"/>
      <c r="G405" s="1"/>
      <c r="H405" s="21"/>
      <c r="I405" s="1"/>
      <c r="J405" s="1"/>
      <c r="K405" s="1"/>
      <c r="L405" s="1"/>
      <c r="M405" s="1"/>
      <c r="N405" s="1"/>
      <c r="O405" s="1"/>
      <c r="P405" s="20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54"/>
      <c r="BK405" s="1"/>
      <c r="BL405" s="1"/>
    </row>
    <row r="406" spans="4:64" hidden="1">
      <c r="D406" s="1"/>
      <c r="E406" s="1"/>
      <c r="F406" s="1"/>
      <c r="G406" s="1"/>
      <c r="H406" s="21"/>
      <c r="I406" s="1"/>
      <c r="J406" s="1"/>
      <c r="K406" s="1"/>
      <c r="L406" s="1"/>
      <c r="M406" s="1"/>
      <c r="N406" s="1"/>
      <c r="O406" s="1"/>
      <c r="P406" s="20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54"/>
      <c r="BK406" s="1"/>
      <c r="BL406" s="1"/>
    </row>
    <row r="407" spans="4:64" hidden="1">
      <c r="D407" s="1"/>
      <c r="E407" s="1"/>
      <c r="F407" s="1"/>
      <c r="G407" s="1"/>
      <c r="H407" s="21"/>
      <c r="I407" s="1"/>
      <c r="J407" s="1"/>
      <c r="K407" s="1"/>
      <c r="L407" s="1"/>
      <c r="M407" s="1"/>
      <c r="N407" s="1"/>
      <c r="O407" s="1"/>
      <c r="P407" s="20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54"/>
      <c r="BK407" s="1"/>
      <c r="BL407" s="1"/>
    </row>
    <row r="408" spans="4:64" hidden="1">
      <c r="D408" s="1"/>
      <c r="E408" s="1"/>
      <c r="F408" s="1"/>
      <c r="G408" s="1"/>
      <c r="H408" s="21"/>
      <c r="I408" s="1"/>
      <c r="J408" s="1"/>
      <c r="K408" s="1"/>
      <c r="L408" s="1"/>
      <c r="M408" s="1"/>
      <c r="N408" s="1"/>
      <c r="O408" s="1"/>
      <c r="P408" s="20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54"/>
      <c r="BK408" s="1"/>
      <c r="BL408" s="1"/>
    </row>
    <row r="409" spans="4:64" hidden="1">
      <c r="D409" s="1"/>
      <c r="E409" s="1"/>
      <c r="F409" s="1"/>
      <c r="G409" s="1"/>
      <c r="H409" s="21"/>
      <c r="I409" s="1"/>
      <c r="J409" s="1"/>
      <c r="K409" s="1"/>
      <c r="L409" s="1"/>
      <c r="M409" s="1"/>
      <c r="N409" s="1"/>
      <c r="O409" s="1"/>
      <c r="P409" s="20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54"/>
      <c r="BK409" s="1"/>
      <c r="BL409" s="1"/>
    </row>
    <row r="410" spans="4:64" hidden="1">
      <c r="D410" s="1"/>
      <c r="E410" s="1"/>
      <c r="F410" s="1"/>
      <c r="G410" s="1"/>
      <c r="H410" s="21"/>
      <c r="I410" s="1"/>
      <c r="J410" s="1"/>
      <c r="K410" s="1"/>
      <c r="L410" s="1"/>
      <c r="M410" s="1"/>
      <c r="N410" s="1"/>
      <c r="O410" s="1"/>
      <c r="P410" s="20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54"/>
      <c r="BK410" s="1"/>
      <c r="BL410" s="1"/>
    </row>
    <row r="411" spans="4:64" hidden="1">
      <c r="D411" s="1"/>
      <c r="E411" s="1"/>
      <c r="F411" s="1"/>
      <c r="G411" s="1"/>
      <c r="H411" s="21"/>
      <c r="I411" s="1"/>
      <c r="J411" s="1"/>
      <c r="K411" s="1"/>
      <c r="L411" s="1"/>
      <c r="M411" s="1"/>
      <c r="N411" s="1"/>
      <c r="O411" s="1"/>
      <c r="P411" s="20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54"/>
      <c r="BK411" s="1"/>
      <c r="BL411" s="1"/>
    </row>
    <row r="412" spans="4:64" hidden="1">
      <c r="D412" s="1"/>
      <c r="E412" s="1"/>
      <c r="F412" s="1"/>
      <c r="G412" s="1"/>
      <c r="H412" s="21"/>
      <c r="I412" s="1"/>
      <c r="J412" s="1"/>
      <c r="K412" s="1"/>
      <c r="L412" s="1"/>
      <c r="M412" s="1"/>
      <c r="N412" s="1"/>
      <c r="O412" s="1"/>
      <c r="P412" s="20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54"/>
      <c r="BK412" s="1"/>
      <c r="BL412" s="1"/>
    </row>
    <row r="413" spans="4:64" hidden="1">
      <c r="D413" s="1"/>
      <c r="E413" s="1"/>
      <c r="F413" s="1"/>
      <c r="G413" s="1"/>
      <c r="H413" s="21"/>
      <c r="I413" s="1"/>
      <c r="J413" s="1"/>
      <c r="K413" s="1"/>
      <c r="L413" s="1"/>
      <c r="M413" s="1"/>
      <c r="N413" s="1"/>
      <c r="O413" s="1"/>
      <c r="P413" s="20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54"/>
      <c r="BK413" s="1"/>
      <c r="BL413" s="1"/>
    </row>
    <row r="414" spans="4:64" hidden="1">
      <c r="D414" s="1"/>
      <c r="E414" s="1"/>
      <c r="F414" s="1"/>
      <c r="G414" s="1"/>
      <c r="H414" s="21"/>
      <c r="I414" s="1"/>
      <c r="J414" s="1"/>
      <c r="K414" s="1"/>
      <c r="L414" s="1"/>
      <c r="M414" s="1"/>
      <c r="N414" s="1"/>
      <c r="O414" s="1"/>
      <c r="P414" s="20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54"/>
      <c r="BK414" s="1"/>
      <c r="BL414" s="1"/>
    </row>
    <row r="415" spans="4:64" hidden="1">
      <c r="D415" s="1"/>
      <c r="E415" s="1"/>
      <c r="F415" s="1"/>
      <c r="G415" s="1"/>
      <c r="H415" s="21"/>
      <c r="I415" s="1"/>
      <c r="J415" s="1"/>
      <c r="K415" s="1"/>
      <c r="L415" s="1"/>
      <c r="M415" s="1"/>
      <c r="N415" s="1"/>
      <c r="O415" s="1"/>
      <c r="P415" s="20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54"/>
      <c r="BK415" s="1"/>
      <c r="BL415" s="1"/>
    </row>
    <row r="416" spans="4:64" hidden="1">
      <c r="BJ416" s="54"/>
      <c r="BK416" s="1"/>
      <c r="BL416" s="1"/>
    </row>
    <row r="417" spans="4:64" hidden="1">
      <c r="BJ417" s="54"/>
      <c r="BK417" s="1"/>
      <c r="BL417" s="1"/>
    </row>
    <row r="418" spans="4:64" hidden="1">
      <c r="BJ418" s="54"/>
      <c r="BK418" s="1"/>
      <c r="BL418" s="1"/>
    </row>
    <row r="419" spans="4:64" hidden="1">
      <c r="BJ419" s="54"/>
      <c r="BK419" s="1"/>
      <c r="BL419" s="1"/>
    </row>
    <row r="420" spans="4:64" hidden="1">
      <c r="BJ420" s="54"/>
      <c r="BK420" s="1"/>
      <c r="BL420" s="1"/>
    </row>
    <row r="421" spans="4:64" hidden="1">
      <c r="BJ421" s="54"/>
      <c r="BK421" s="1"/>
      <c r="BL421" s="1"/>
    </row>
    <row r="422" spans="4:64" hidden="1">
      <c r="BJ422" s="54"/>
      <c r="BK422" s="1"/>
      <c r="BL422" s="1"/>
    </row>
    <row r="423" spans="4:64" hidden="1">
      <c r="BJ423" s="54"/>
      <c r="BK423" s="1"/>
      <c r="BL423" s="1"/>
    </row>
    <row r="424" spans="4:64" hidden="1">
      <c r="BJ424" s="54"/>
      <c r="BK424" s="1"/>
      <c r="BL424" s="1"/>
    </row>
    <row r="425" spans="4:64" hidden="1">
      <c r="BJ425" s="54"/>
      <c r="BK425" s="1"/>
      <c r="BL425" s="1"/>
    </row>
    <row r="426" spans="4:64" hidden="1">
      <c r="BJ426" s="54"/>
      <c r="BK426" s="1"/>
      <c r="BL426" s="1"/>
    </row>
    <row r="427" spans="4:64" hidden="1">
      <c r="BJ427" s="54"/>
      <c r="BK427" s="1"/>
      <c r="BL427" s="1"/>
    </row>
    <row r="428" spans="4:64" hidden="1"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0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54"/>
      <c r="BK428" s="1"/>
      <c r="BL428" s="1"/>
    </row>
    <row r="429" spans="4:64" hidden="1"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0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54"/>
      <c r="BK429" s="1"/>
      <c r="BL429" s="1"/>
    </row>
    <row r="430" spans="4:64" hidden="1"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0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54"/>
      <c r="BK430" s="1"/>
      <c r="BL430" s="1"/>
    </row>
    <row r="431" spans="4:64" hidden="1"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0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54"/>
      <c r="BK431" s="1"/>
      <c r="BL431" s="1"/>
    </row>
    <row r="432" spans="4:64" hidden="1"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0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54"/>
      <c r="BK432" s="1"/>
      <c r="BL432" s="1"/>
    </row>
    <row r="433" spans="4:64" hidden="1"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0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54"/>
      <c r="BK433" s="1"/>
      <c r="BL433" s="1"/>
    </row>
    <row r="434" spans="4:64" hidden="1"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0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54"/>
      <c r="BK434" s="1"/>
      <c r="BL434" s="1"/>
    </row>
    <row r="435" spans="4:64" hidden="1"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0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54"/>
      <c r="BK435" s="1"/>
      <c r="BL435" s="1"/>
    </row>
    <row r="436" spans="4:64" hidden="1"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0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54"/>
      <c r="BK436" s="1"/>
      <c r="BL436" s="1"/>
    </row>
    <row r="437" spans="4:64" hidden="1"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0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54"/>
      <c r="BK437" s="1"/>
      <c r="BL437" s="1"/>
    </row>
    <row r="438" spans="4:64" hidden="1"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0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54"/>
      <c r="BK438" s="1"/>
      <c r="BL438" s="1"/>
    </row>
    <row r="439" spans="4:64" hidden="1"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0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54"/>
      <c r="BK439" s="1"/>
      <c r="BL439" s="1"/>
    </row>
    <row r="440" spans="4:64" hidden="1"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0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54"/>
      <c r="BK440" s="1"/>
      <c r="BL440" s="1"/>
    </row>
    <row r="441" spans="4:64" hidden="1"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0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54"/>
      <c r="BK441" s="1"/>
      <c r="BL441" s="1"/>
    </row>
    <row r="442" spans="4:64" hidden="1"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0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54"/>
      <c r="BK442" s="1"/>
      <c r="BL442" s="1"/>
    </row>
    <row r="443" spans="4:64" hidden="1"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0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54"/>
      <c r="BK443" s="1"/>
      <c r="BL443" s="1"/>
    </row>
    <row r="444" spans="4:64" hidden="1"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0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54"/>
      <c r="BK444" s="1"/>
      <c r="BL444" s="1"/>
    </row>
    <row r="445" spans="4:64" hidden="1"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0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54"/>
      <c r="BK445" s="1"/>
      <c r="BL445" s="1"/>
    </row>
    <row r="446" spans="4:64" hidden="1"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0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54"/>
      <c r="BK446" s="1"/>
      <c r="BL446" s="1"/>
    </row>
    <row r="447" spans="4:64" hidden="1"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0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4:64" hidden="1"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0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4:64" hidden="1"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0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4:64" hidden="1"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0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54"/>
      <c r="BK450" s="1"/>
      <c r="BL450" s="1"/>
    </row>
    <row r="451" spans="4:64" hidden="1"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0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54"/>
      <c r="BK451" s="1"/>
      <c r="BL451" s="1"/>
    </row>
    <row r="452" spans="4:64" hidden="1"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0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54"/>
      <c r="BK452" s="1"/>
      <c r="BL452" s="1"/>
    </row>
    <row r="453" spans="4:64" hidden="1"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0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54"/>
      <c r="BK453" s="1"/>
      <c r="BL453" s="1"/>
    </row>
    <row r="454" spans="4:64" hidden="1"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0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54"/>
      <c r="BK454" s="1"/>
      <c r="BL454" s="1"/>
    </row>
    <row r="455" spans="4:64" hidden="1"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0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54"/>
      <c r="BK455" s="1"/>
      <c r="BL455" s="1"/>
    </row>
    <row r="456" spans="4:64" hidden="1"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0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54"/>
      <c r="BK456" s="1"/>
      <c r="BL456" s="1"/>
    </row>
    <row r="457" spans="4:64" hidden="1"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0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54"/>
      <c r="BK457" s="1"/>
      <c r="BL457" s="1"/>
    </row>
    <row r="458" spans="4:64" hidden="1"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0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54"/>
      <c r="BK458" s="1"/>
      <c r="BL458" s="1"/>
    </row>
    <row r="459" spans="4:64" hidden="1"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0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54"/>
      <c r="BK459" s="1"/>
      <c r="BL459" s="1"/>
    </row>
    <row r="460" spans="4:64" hidden="1"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0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54"/>
      <c r="BK460" s="1"/>
      <c r="BL460" s="1"/>
    </row>
    <row r="461" spans="4:64" hidden="1"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0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54"/>
      <c r="BK461" s="1"/>
      <c r="BL461" s="1"/>
    </row>
    <row r="462" spans="4:64" hidden="1"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0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54"/>
      <c r="BK462" s="1"/>
      <c r="BL462" s="1"/>
    </row>
    <row r="463" spans="4:64" hidden="1"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0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54"/>
      <c r="BK463" s="1"/>
      <c r="BL463" s="1"/>
    </row>
    <row r="464" spans="4:64" hidden="1"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0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54"/>
      <c r="BK464" s="1"/>
      <c r="BL464" s="1"/>
    </row>
    <row r="465" spans="4:64" hidden="1"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0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54"/>
      <c r="BK465" s="1"/>
      <c r="BL465" s="1"/>
    </row>
    <row r="466" spans="4:64" hidden="1"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0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54"/>
      <c r="BK466" s="1"/>
      <c r="BL466" s="1"/>
    </row>
    <row r="467" spans="4:64" hidden="1"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0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54"/>
      <c r="BK467" s="1"/>
      <c r="BL467" s="1"/>
    </row>
    <row r="468" spans="4:64" hidden="1"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0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54"/>
      <c r="BK468" s="1"/>
      <c r="BL468" s="1"/>
    </row>
    <row r="469" spans="4:64" hidden="1"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0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54"/>
      <c r="BK469" s="1"/>
      <c r="BL469" s="1"/>
    </row>
    <row r="470" spans="4:64" hidden="1"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0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54"/>
      <c r="BK470" s="1"/>
      <c r="BL470" s="1"/>
    </row>
    <row r="471" spans="4:64" hidden="1"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0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54"/>
      <c r="BK471" s="1"/>
      <c r="BL471" s="1"/>
    </row>
    <row r="472" spans="4:64" hidden="1"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0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54"/>
      <c r="BK472" s="1"/>
      <c r="BL472" s="1"/>
    </row>
    <row r="473" spans="4:64" hidden="1"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0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54"/>
      <c r="BK473" s="1"/>
      <c r="BL473" s="1"/>
    </row>
    <row r="474" spans="4:64" hidden="1"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0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54"/>
      <c r="BK474" s="1"/>
      <c r="BL474" s="1"/>
    </row>
    <row r="475" spans="4:64" hidden="1"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0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54"/>
      <c r="BK475" s="1"/>
      <c r="BL475" s="1"/>
    </row>
    <row r="476" spans="4:64" hidden="1"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0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54"/>
      <c r="BK476" s="1"/>
      <c r="BL476" s="1"/>
    </row>
    <row r="477" spans="4:64" hidden="1"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0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54"/>
      <c r="BK477" s="1"/>
      <c r="BL477" s="1"/>
    </row>
    <row r="478" spans="4:64" hidden="1"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0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54"/>
      <c r="BK478" s="1"/>
      <c r="BL478" s="1"/>
    </row>
    <row r="479" spans="4:64" hidden="1"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0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54"/>
      <c r="BK479" s="1"/>
      <c r="BL479" s="1"/>
    </row>
    <row r="480" spans="4:64" hidden="1"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0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54"/>
      <c r="BK480" s="1"/>
      <c r="BL480" s="1"/>
    </row>
    <row r="481" spans="4:64" hidden="1"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0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54"/>
      <c r="BK481" s="1"/>
      <c r="BL481" s="1"/>
    </row>
    <row r="482" spans="4:64" hidden="1"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0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54"/>
      <c r="BK482" s="1"/>
      <c r="BL482" s="1"/>
    </row>
    <row r="483" spans="4:64" hidden="1"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0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54"/>
      <c r="BK483" s="1"/>
      <c r="BL483" s="1"/>
    </row>
    <row r="484" spans="4:64" hidden="1"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0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54"/>
      <c r="BK484" s="1"/>
      <c r="BL484" s="1"/>
    </row>
    <row r="485" spans="4:64" hidden="1"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0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54"/>
      <c r="BK485" s="1"/>
      <c r="BL485" s="1"/>
    </row>
    <row r="486" spans="4:64" hidden="1"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0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54"/>
      <c r="BK486" s="1"/>
      <c r="BL486" s="1"/>
    </row>
    <row r="487" spans="4:64" hidden="1"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0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54"/>
      <c r="BK487" s="1"/>
      <c r="BL487" s="1"/>
    </row>
    <row r="488" spans="4:64" hidden="1"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0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54"/>
      <c r="BK488" s="1"/>
      <c r="BL488" s="1"/>
    </row>
    <row r="489" spans="4:64" hidden="1"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0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54"/>
      <c r="BK489" s="1"/>
      <c r="BL489" s="1"/>
    </row>
    <row r="490" spans="4:64" hidden="1"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0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54"/>
      <c r="BK490" s="1"/>
      <c r="BL490" s="1"/>
    </row>
    <row r="491" spans="4:64" hidden="1"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0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54"/>
      <c r="BK491" s="1"/>
      <c r="BL491" s="1"/>
    </row>
    <row r="492" spans="4:64" hidden="1"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0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54"/>
      <c r="BK492" s="1"/>
      <c r="BL492" s="1"/>
    </row>
    <row r="493" spans="4:64" hidden="1">
      <c r="BJ493" s="54"/>
      <c r="BK493" s="1"/>
      <c r="BL493" s="1"/>
    </row>
    <row r="494" spans="4:64" hidden="1">
      <c r="BJ494" s="54"/>
      <c r="BK494" s="1"/>
      <c r="BL494" s="1"/>
    </row>
    <row r="495" spans="4:64" hidden="1">
      <c r="BJ495" s="54"/>
      <c r="BK495" s="1"/>
      <c r="BL495" s="1"/>
    </row>
    <row r="496" spans="4:64" hidden="1"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0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54"/>
      <c r="BK496" s="1"/>
      <c r="BL496" s="1"/>
    </row>
    <row r="497" spans="4:64" hidden="1"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0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54"/>
      <c r="BK497" s="1"/>
      <c r="BL497" s="1"/>
    </row>
    <row r="498" spans="4:64" hidden="1"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0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54"/>
      <c r="BK498" s="1"/>
      <c r="BL498" s="1"/>
    </row>
    <row r="499" spans="4:64" hidden="1"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0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54"/>
      <c r="BK499" s="1"/>
      <c r="BL499" s="1"/>
    </row>
    <row r="500" spans="4:64" hidden="1"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0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54"/>
      <c r="BK500" s="1"/>
      <c r="BL500" s="1"/>
    </row>
    <row r="501" spans="4:64" hidden="1"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0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54"/>
      <c r="BK501" s="1"/>
      <c r="BL501" s="1"/>
    </row>
    <row r="502" spans="4:64" hidden="1"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0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54"/>
      <c r="BK502" s="1"/>
      <c r="BL502" s="1"/>
    </row>
    <row r="503" spans="4:64" hidden="1"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0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54"/>
      <c r="BK503" s="1"/>
      <c r="BL503" s="1"/>
    </row>
    <row r="504" spans="4:64" hidden="1"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0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54"/>
      <c r="BK504" s="1"/>
      <c r="BL504" s="1"/>
    </row>
    <row r="505" spans="4:64" hidden="1"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0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54"/>
      <c r="BK505" s="1"/>
      <c r="BL505" s="1"/>
    </row>
    <row r="506" spans="4:64" hidden="1"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0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54"/>
      <c r="BK506" s="1"/>
      <c r="BL506" s="1"/>
    </row>
    <row r="507" spans="4:64" hidden="1"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0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54"/>
      <c r="BK507" s="1"/>
      <c r="BL507" s="1"/>
    </row>
    <row r="508" spans="4:64" hidden="1"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0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54"/>
      <c r="BK508" s="1"/>
      <c r="BL508" s="1"/>
    </row>
    <row r="509" spans="4:64" hidden="1"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0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54"/>
      <c r="BK509" s="1"/>
      <c r="BL509" s="1"/>
    </row>
    <row r="510" spans="4:64" hidden="1"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0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54"/>
      <c r="BK510" s="1"/>
      <c r="BL510" s="1"/>
    </row>
    <row r="511" spans="4:64" hidden="1"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0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54"/>
      <c r="BK511" s="1"/>
      <c r="BL511" s="1"/>
    </row>
    <row r="512" spans="4:64" hidden="1"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0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54"/>
      <c r="BK512" s="1"/>
      <c r="BL512" s="1"/>
    </row>
    <row r="513" spans="4:64" hidden="1"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0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54"/>
      <c r="BK513" s="1"/>
      <c r="BL513" s="1"/>
    </row>
    <row r="514" spans="4:64" hidden="1"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0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54"/>
      <c r="BK514" s="1"/>
      <c r="BL514" s="1"/>
    </row>
    <row r="515" spans="4:64" hidden="1"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0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54"/>
      <c r="BK515" s="1"/>
      <c r="BL515" s="1"/>
    </row>
    <row r="516" spans="4:64" hidden="1"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0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54"/>
      <c r="BK516" s="1"/>
      <c r="BL516" s="1"/>
    </row>
    <row r="517" spans="4:64" hidden="1"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0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54"/>
      <c r="BK517" s="1"/>
      <c r="BL517" s="1"/>
    </row>
    <row r="518" spans="4:64" hidden="1"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0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54"/>
      <c r="BK518" s="1"/>
      <c r="BL518" s="1"/>
    </row>
    <row r="519" spans="4:64" hidden="1"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0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54"/>
      <c r="BK519" s="1"/>
      <c r="BL519" s="1"/>
    </row>
    <row r="520" spans="4:64" hidden="1"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0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54"/>
      <c r="BK520" s="1"/>
      <c r="BL520" s="1"/>
    </row>
    <row r="521" spans="4:64" hidden="1"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0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54"/>
      <c r="BK521" s="1"/>
      <c r="BL521" s="1"/>
    </row>
    <row r="522" spans="4:64" hidden="1"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0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54"/>
      <c r="BK522" s="1"/>
      <c r="BL522" s="1"/>
    </row>
    <row r="523" spans="4:64" hidden="1"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0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54"/>
      <c r="BK523" s="1"/>
      <c r="BL523" s="1"/>
    </row>
    <row r="524" spans="4:64" hidden="1"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0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54"/>
      <c r="BK524" s="1"/>
      <c r="BL524" s="1"/>
    </row>
    <row r="525" spans="4:64" hidden="1"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0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54"/>
      <c r="BK525" s="1"/>
      <c r="BL525" s="1"/>
    </row>
    <row r="526" spans="4:64" hidden="1"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0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54"/>
      <c r="BK526" s="1"/>
      <c r="BL526" s="1"/>
    </row>
    <row r="527" spans="4:64" hidden="1"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0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54"/>
      <c r="BK527" s="1"/>
      <c r="BL527" s="1"/>
    </row>
    <row r="528" spans="4:64" hidden="1"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0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54"/>
      <c r="BK528" s="1"/>
      <c r="BL528" s="1"/>
    </row>
    <row r="529" spans="4:64" hidden="1"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0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54"/>
      <c r="BK529" s="1"/>
      <c r="BL529" s="1"/>
    </row>
    <row r="530" spans="4:64" hidden="1"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0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54"/>
      <c r="BK530" s="1"/>
      <c r="BL530" s="1"/>
    </row>
    <row r="531" spans="4:64" hidden="1"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0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54"/>
      <c r="BK531" s="1"/>
      <c r="BL531" s="1"/>
    </row>
    <row r="532" spans="4:64" hidden="1"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0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54"/>
      <c r="BK532" s="1"/>
      <c r="BL532" s="1"/>
    </row>
    <row r="533" spans="4:64" hidden="1"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0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54"/>
      <c r="BK533" s="1"/>
      <c r="BL533" s="1"/>
    </row>
    <row r="534" spans="4:64" hidden="1"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0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54"/>
      <c r="BK534" s="1"/>
      <c r="BL534" s="1"/>
    </row>
    <row r="535" spans="4:64" hidden="1"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0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54"/>
      <c r="BK535" s="1"/>
      <c r="BL535" s="1"/>
    </row>
    <row r="536" spans="4:64" hidden="1"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0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54"/>
      <c r="BK536" s="1"/>
      <c r="BL536" s="1"/>
    </row>
    <row r="537" spans="4:64" hidden="1"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0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54"/>
      <c r="BK537" s="1"/>
      <c r="BL537" s="1"/>
    </row>
    <row r="538" spans="4:64" hidden="1"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0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54"/>
      <c r="BK538" s="1"/>
      <c r="BL538" s="1"/>
    </row>
    <row r="539" spans="4:64" hidden="1"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0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54"/>
      <c r="BK539" s="1"/>
      <c r="BL539" s="1"/>
    </row>
    <row r="540" spans="4:64" hidden="1"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0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54"/>
      <c r="BK540" s="1"/>
      <c r="BL540" s="1"/>
    </row>
    <row r="541" spans="4:64" hidden="1"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0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54"/>
      <c r="BK541" s="1"/>
      <c r="BL541" s="1"/>
    </row>
    <row r="542" spans="4:64" hidden="1"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0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54"/>
      <c r="BK542" s="1"/>
      <c r="BL542" s="1"/>
    </row>
    <row r="543" spans="4:64" hidden="1"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0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54"/>
      <c r="BK543" s="1"/>
      <c r="BL543" s="1"/>
    </row>
    <row r="544" spans="4:64" hidden="1"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0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54"/>
      <c r="BK544" s="1"/>
      <c r="BL544" s="1"/>
    </row>
    <row r="545" spans="4:64" hidden="1"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0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54"/>
      <c r="BK545" s="1"/>
      <c r="BL545" s="1"/>
    </row>
    <row r="546" spans="4:64" hidden="1"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0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54"/>
      <c r="BK546" s="1"/>
      <c r="BL546" s="1"/>
    </row>
    <row r="547" spans="4:64" hidden="1"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0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54"/>
      <c r="BK547" s="1"/>
      <c r="BL547" s="1"/>
    </row>
    <row r="548" spans="4:64" hidden="1"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0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54"/>
      <c r="BK548" s="1"/>
      <c r="BL548" s="1"/>
    </row>
    <row r="549" spans="4:64" hidden="1"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0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54"/>
      <c r="BK549" s="1"/>
      <c r="BL549" s="1"/>
    </row>
    <row r="550" spans="4:64" hidden="1"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0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54"/>
      <c r="BK550" s="1"/>
      <c r="BL550" s="1"/>
    </row>
    <row r="551" spans="4:64" hidden="1"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0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54"/>
      <c r="BK551" s="1"/>
      <c r="BL551" s="1"/>
    </row>
    <row r="552" spans="4:64" hidden="1"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0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54"/>
      <c r="BK552" s="1"/>
      <c r="BL552" s="1"/>
    </row>
    <row r="553" spans="4:64" hidden="1"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0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54"/>
      <c r="BK553" s="1"/>
      <c r="BL553" s="1"/>
    </row>
    <row r="554" spans="4:64" hidden="1"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0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54"/>
      <c r="BK554" s="1"/>
      <c r="BL554" s="1"/>
    </row>
    <row r="555" spans="4:64" hidden="1"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0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54"/>
      <c r="BK555" s="1"/>
      <c r="BL555" s="1"/>
    </row>
    <row r="556" spans="4:64" hidden="1"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0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54"/>
      <c r="BK556" s="1"/>
      <c r="BL556" s="1"/>
    </row>
    <row r="557" spans="4:64" hidden="1"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0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54"/>
      <c r="BK557" s="1"/>
      <c r="BL557" s="1"/>
    </row>
    <row r="558" spans="4:64" hidden="1"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0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54"/>
      <c r="BK558" s="1"/>
      <c r="BL558" s="1"/>
    </row>
    <row r="559" spans="4:64" hidden="1"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0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54"/>
      <c r="BK559" s="1"/>
      <c r="BL559" s="1"/>
    </row>
    <row r="560" spans="4:64" hidden="1"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0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54"/>
      <c r="BK560" s="1"/>
      <c r="BL560" s="1"/>
    </row>
    <row r="561" spans="4:64" hidden="1"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0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54"/>
      <c r="BK561" s="1"/>
      <c r="BL561" s="1"/>
    </row>
    <row r="562" spans="4:64" hidden="1"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0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54"/>
      <c r="BK562" s="1"/>
      <c r="BL562" s="1"/>
    </row>
    <row r="563" spans="4:64" hidden="1"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0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54"/>
      <c r="BK563" s="1"/>
      <c r="BL563" s="1"/>
    </row>
    <row r="564" spans="4:64" hidden="1"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0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</row>
    <row r="565" spans="4:64" hidden="1"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0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</row>
    <row r="566" spans="4:64" hidden="1"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0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</row>
    <row r="567" spans="4:64" hidden="1"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0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</row>
    <row r="568" spans="4:64" hidden="1"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0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</row>
    <row r="569" spans="4:64" hidden="1"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0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</row>
    <row r="570" spans="4:64" hidden="1"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0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</row>
    <row r="571" spans="4:64" hidden="1"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0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</row>
    <row r="572" spans="4:64" hidden="1"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0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</row>
    <row r="573" spans="4:64" hidden="1"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0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</row>
    <row r="574" spans="4:64" hidden="1"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0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</row>
    <row r="575" spans="4:64" hidden="1"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0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</row>
    <row r="576" spans="4:64" hidden="1"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0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</row>
    <row r="577" spans="4:64" hidden="1"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0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</row>
    <row r="578" spans="4:64" hidden="1"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0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</row>
    <row r="579" spans="4:64" hidden="1"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0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54"/>
      <c r="BK579" s="1"/>
      <c r="BL579" s="1"/>
    </row>
    <row r="580" spans="4:64" hidden="1"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0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54"/>
      <c r="BK580" s="1"/>
      <c r="BL580" s="1"/>
    </row>
    <row r="581" spans="4:64" hidden="1"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0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54"/>
      <c r="BK581" s="1"/>
      <c r="BL581" s="1"/>
    </row>
    <row r="582" spans="4:64" hidden="1"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0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54"/>
      <c r="BK582" s="1"/>
      <c r="BL582" s="1"/>
    </row>
    <row r="583" spans="4:64" hidden="1"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0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54"/>
      <c r="BK583" s="1"/>
      <c r="BL583" s="1"/>
    </row>
    <row r="584" spans="4:64" hidden="1"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0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54"/>
      <c r="BK584" s="1"/>
      <c r="BL584" s="1"/>
    </row>
    <row r="585" spans="4:64" hidden="1"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0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54"/>
      <c r="BK585" s="1"/>
      <c r="BL585" s="1"/>
    </row>
    <row r="586" spans="4:64" hidden="1"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0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54"/>
      <c r="BK586" s="1"/>
      <c r="BL586" s="1"/>
    </row>
    <row r="587" spans="4:64" hidden="1"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0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54"/>
      <c r="BK587" s="1"/>
      <c r="BL587" s="1"/>
    </row>
    <row r="588" spans="4:64" hidden="1"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0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54"/>
      <c r="BK588" s="1"/>
      <c r="BL588" s="1"/>
    </row>
    <row r="589" spans="4:64" hidden="1"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0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54"/>
      <c r="BK589" s="1"/>
      <c r="BL589" s="1"/>
    </row>
    <row r="590" spans="4:64" hidden="1"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0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54"/>
      <c r="BK590" s="1"/>
      <c r="BL590" s="1"/>
    </row>
    <row r="591" spans="4:64" hidden="1"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0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54"/>
      <c r="BK591" s="1"/>
      <c r="BL591" s="1"/>
    </row>
    <row r="592" spans="4:64" hidden="1"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0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54"/>
      <c r="BK592" s="1"/>
      <c r="BL592" s="1"/>
    </row>
    <row r="593" spans="4:64" hidden="1"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0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54"/>
      <c r="BK593" s="1"/>
      <c r="BL593" s="1"/>
    </row>
    <row r="594" spans="4:64" hidden="1"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0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54"/>
      <c r="BK594" s="1"/>
      <c r="BL594" s="1"/>
    </row>
    <row r="595" spans="4:64" hidden="1"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0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54"/>
      <c r="BK595" s="1"/>
      <c r="BL595" s="1"/>
    </row>
    <row r="596" spans="4:64" hidden="1"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0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54"/>
      <c r="BK596" s="1"/>
      <c r="BL596" s="1"/>
    </row>
    <row r="597" spans="4:64" hidden="1"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0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54"/>
      <c r="BK597" s="1"/>
      <c r="BL597" s="1"/>
    </row>
    <row r="598" spans="4:64" hidden="1"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0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54"/>
      <c r="BK598" s="1"/>
      <c r="BL598" s="1"/>
    </row>
    <row r="599" spans="4:64" hidden="1"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0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54"/>
      <c r="BK599" s="1"/>
      <c r="BL599" s="1"/>
    </row>
    <row r="600" spans="4:64" hidden="1"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0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54"/>
      <c r="BK600" s="1"/>
      <c r="BL600" s="1"/>
    </row>
    <row r="601" spans="4:64" hidden="1"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0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54"/>
      <c r="BK601" s="1"/>
      <c r="BL601" s="1"/>
    </row>
    <row r="602" spans="4:64" hidden="1"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0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54"/>
      <c r="BK602" s="1"/>
      <c r="BL602" s="1"/>
    </row>
    <row r="603" spans="4:64" hidden="1"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0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54"/>
      <c r="BK603" s="1"/>
      <c r="BL603" s="1"/>
    </row>
    <row r="604" spans="4:64" hidden="1"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0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54"/>
      <c r="BK604" s="1"/>
      <c r="BL604" s="1"/>
    </row>
    <row r="605" spans="4:64" hidden="1"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0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54"/>
      <c r="BK605" s="1"/>
      <c r="BL605" s="1"/>
    </row>
    <row r="606" spans="4:64" hidden="1"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0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54"/>
      <c r="BK606" s="1"/>
      <c r="BL606" s="1"/>
    </row>
    <row r="607" spans="4:64" hidden="1"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0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54"/>
      <c r="BK607" s="1"/>
      <c r="BL607" s="1"/>
    </row>
    <row r="608" spans="4:64" hidden="1"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0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54"/>
      <c r="BK608" s="1"/>
      <c r="BL608" s="1"/>
    </row>
    <row r="609" spans="4:64" hidden="1"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0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54"/>
      <c r="BK609" s="1"/>
      <c r="BL609" s="1"/>
    </row>
    <row r="610" spans="4:64" hidden="1">
      <c r="BJ610" s="54"/>
      <c r="BK610" s="1"/>
      <c r="BL610" s="1"/>
    </row>
    <row r="611" spans="4:64" hidden="1">
      <c r="BJ611" s="54"/>
      <c r="BK611" s="1"/>
      <c r="BL611" s="1"/>
    </row>
    <row r="612" spans="4:64" hidden="1">
      <c r="BJ612" s="54"/>
      <c r="BK612" s="1"/>
      <c r="BL612" s="1"/>
    </row>
    <row r="613" spans="4:64" hidden="1">
      <c r="BJ613" s="54"/>
      <c r="BK613" s="1"/>
      <c r="BL613" s="1"/>
    </row>
    <row r="614" spans="4:64" hidden="1">
      <c r="BJ614" s="54"/>
      <c r="BK614" s="1"/>
      <c r="BL614" s="1"/>
    </row>
    <row r="615" spans="4:64" hidden="1">
      <c r="BJ615" s="54"/>
      <c r="BK615" s="1"/>
      <c r="BL615" s="1"/>
    </row>
    <row r="616" spans="4:64" hidden="1">
      <c r="BJ616" s="54"/>
      <c r="BK616" s="1"/>
      <c r="BL616" s="1"/>
    </row>
    <row r="617" spans="4:64" hidden="1">
      <c r="BJ617" s="54"/>
      <c r="BK617" s="1"/>
      <c r="BL617" s="1"/>
    </row>
    <row r="618" spans="4:64" hidden="1">
      <c r="BJ618" s="54"/>
      <c r="BK618" s="1"/>
      <c r="BL618" s="1"/>
    </row>
    <row r="619" spans="4:64" hidden="1">
      <c r="BJ619" s="54"/>
      <c r="BK619" s="1"/>
      <c r="BL619" s="1"/>
    </row>
    <row r="620" spans="4:64" hidden="1">
      <c r="BJ620" s="54"/>
      <c r="BK620" s="1"/>
      <c r="BL620" s="1"/>
    </row>
    <row r="621" spans="4:64" hidden="1">
      <c r="BJ621" s="54"/>
      <c r="BK621" s="1"/>
      <c r="BL621" s="1"/>
    </row>
    <row r="622" spans="4:64" hidden="1">
      <c r="BJ622" s="54"/>
      <c r="BK622" s="1"/>
      <c r="BL622" s="1"/>
    </row>
    <row r="623" spans="4:64" hidden="1">
      <c r="BJ623" s="54"/>
      <c r="BK623" s="1"/>
      <c r="BL623" s="1"/>
    </row>
    <row r="624" spans="4:64" hidden="1">
      <c r="BJ624" s="54"/>
      <c r="BK624" s="1"/>
      <c r="BL624" s="1"/>
    </row>
    <row r="625" spans="4:64" hidden="1"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0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54"/>
      <c r="BK625" s="1"/>
      <c r="BL625" s="1"/>
    </row>
    <row r="626" spans="4:64" hidden="1"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0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54"/>
      <c r="BK626" s="1"/>
      <c r="BL626" s="1"/>
    </row>
    <row r="627" spans="4:64" hidden="1"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0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54"/>
      <c r="BK627" s="1"/>
      <c r="BL627" s="1"/>
    </row>
    <row r="628" spans="4:64" hidden="1"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0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54"/>
      <c r="BK628" s="1"/>
      <c r="BL628" s="1"/>
    </row>
    <row r="629" spans="4:64" hidden="1"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0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54"/>
      <c r="BK629" s="1"/>
      <c r="BL629" s="1"/>
    </row>
    <row r="630" spans="4:64" hidden="1"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0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54"/>
      <c r="BK630" s="1"/>
      <c r="BL630" s="1"/>
    </row>
    <row r="631" spans="4:64" hidden="1"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0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54"/>
      <c r="BK631" s="1"/>
      <c r="BL631" s="1"/>
    </row>
    <row r="632" spans="4:64" hidden="1"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0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54"/>
      <c r="BK632" s="1"/>
      <c r="BL632" s="1"/>
    </row>
    <row r="633" spans="4:64" hidden="1"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0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54"/>
      <c r="BK633" s="1"/>
      <c r="BL633" s="1"/>
    </row>
    <row r="634" spans="4:64" hidden="1"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0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54"/>
      <c r="BK634" s="1"/>
      <c r="BL634" s="1"/>
    </row>
    <row r="635" spans="4:64" hidden="1"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0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54"/>
      <c r="BK635" s="1"/>
      <c r="BL635" s="1"/>
    </row>
    <row r="636" spans="4:64" hidden="1"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0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54"/>
      <c r="BK636" s="1"/>
      <c r="BL636" s="1"/>
    </row>
    <row r="637" spans="4:64" hidden="1"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0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54"/>
      <c r="BK637" s="1"/>
      <c r="BL637" s="1"/>
    </row>
    <row r="638" spans="4:64" hidden="1"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0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</row>
    <row r="639" spans="4:64" hidden="1"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0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</row>
    <row r="640" spans="4:64" hidden="1"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0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</row>
    <row r="641" spans="4:64" hidden="1"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0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</row>
    <row r="642" spans="4:64" hidden="1"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0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</row>
    <row r="643" spans="4:64" hidden="1"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0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</row>
    <row r="644" spans="4:64" hidden="1"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0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</row>
    <row r="645" spans="4:64" hidden="1"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0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</row>
    <row r="646" spans="4:64" hidden="1"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0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</row>
    <row r="647" spans="4:64" hidden="1"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0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</row>
    <row r="648" spans="4:64" hidden="1"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0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</row>
    <row r="649" spans="4:64" hidden="1"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0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</row>
    <row r="650" spans="4:64" hidden="1"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0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</row>
    <row r="651" spans="4:64" hidden="1"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0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</row>
    <row r="652" spans="4:64" hidden="1"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0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</row>
    <row r="653" spans="4:64" hidden="1"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0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</row>
    <row r="654" spans="4:64" hidden="1"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0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</row>
    <row r="655" spans="4:64" hidden="1"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0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</row>
    <row r="656" spans="4:64" hidden="1"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0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</row>
    <row r="657" spans="4:64" hidden="1"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0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</row>
    <row r="658" spans="4:64" hidden="1"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0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</row>
    <row r="659" spans="4:64" hidden="1"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0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</row>
    <row r="660" spans="4:64" hidden="1"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0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</row>
    <row r="661" spans="4:64" hidden="1"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0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</row>
    <row r="662" spans="4:64" hidden="1"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0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</row>
    <row r="663" spans="4:64" hidden="1"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0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</row>
    <row r="664" spans="4:64" hidden="1"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0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</row>
    <row r="665" spans="4:64" hidden="1"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0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</row>
    <row r="666" spans="4:64" hidden="1"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0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</row>
    <row r="667" spans="4:64" hidden="1"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0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</row>
    <row r="668" spans="4:64" hidden="1"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0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</row>
    <row r="669" spans="4:64" hidden="1"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0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</row>
    <row r="670" spans="4:64" hidden="1"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0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</row>
    <row r="671" spans="4:64" hidden="1"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0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</row>
    <row r="672" spans="4:64" hidden="1"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0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</row>
    <row r="673" spans="4:64" hidden="1"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0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</row>
    <row r="674" spans="4:64" hidden="1"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0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</row>
    <row r="675" spans="4:64" hidden="1"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0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</row>
    <row r="676" spans="4:64" hidden="1"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0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</row>
    <row r="677" spans="4:64" hidden="1"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0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</row>
    <row r="678" spans="4:64" hidden="1"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0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</row>
    <row r="679" spans="4:64" hidden="1"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0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</row>
    <row r="680" spans="4:64" hidden="1"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0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</row>
    <row r="681" spans="4:64" hidden="1"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0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</row>
    <row r="682" spans="4:64" hidden="1"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0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</row>
    <row r="683" spans="4:64" hidden="1"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0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</row>
    <row r="684" spans="4:64" hidden="1">
      <c r="BJ684" s="1"/>
      <c r="BK684" s="1"/>
      <c r="BL684" s="1"/>
    </row>
    <row r="685" spans="4:64" hidden="1">
      <c r="BJ685" s="1"/>
      <c r="BK685" s="1"/>
      <c r="BL685" s="1"/>
    </row>
    <row r="686" spans="4:64" hidden="1">
      <c r="BJ686" s="1"/>
      <c r="BK686" s="1"/>
      <c r="BL686" s="1"/>
    </row>
    <row r="687" spans="4:64" hidden="1">
      <c r="BJ687" s="1"/>
      <c r="BK687" s="1"/>
      <c r="BL687" s="1"/>
    </row>
    <row r="688" spans="4:64" hidden="1">
      <c r="BJ688" s="1"/>
      <c r="BK688" s="1"/>
      <c r="BL688" s="1"/>
    </row>
    <row r="689" spans="4:64" hidden="1">
      <c r="BJ689" s="1"/>
      <c r="BK689" s="1"/>
      <c r="BL689" s="1"/>
    </row>
    <row r="690" spans="4:64" hidden="1">
      <c r="BJ690" s="1"/>
      <c r="BK690" s="1"/>
      <c r="BL690" s="1"/>
    </row>
    <row r="691" spans="4:64" hidden="1">
      <c r="BJ691" s="1"/>
      <c r="BK691" s="1"/>
      <c r="BL691" s="1"/>
    </row>
    <row r="692" spans="4:64" hidden="1">
      <c r="BJ692" s="1"/>
      <c r="BK692" s="1"/>
      <c r="BL692" s="1"/>
    </row>
    <row r="693" spans="4:64" hidden="1">
      <c r="BJ693" s="1"/>
      <c r="BK693" s="1"/>
      <c r="BL693" s="1"/>
    </row>
    <row r="694" spans="4:64" hidden="1">
      <c r="BJ694" s="1"/>
      <c r="BK694" s="1"/>
      <c r="BL694" s="1"/>
    </row>
    <row r="695" spans="4:64" hidden="1">
      <c r="BJ695" s="1"/>
      <c r="BK695" s="1"/>
      <c r="BL695" s="1"/>
    </row>
    <row r="696" spans="4:64" hidden="1">
      <c r="BJ696" s="1"/>
      <c r="BK696" s="1"/>
      <c r="BL696" s="1"/>
    </row>
    <row r="697" spans="4:64" hidden="1">
      <c r="BJ697" s="1"/>
      <c r="BK697" s="1"/>
      <c r="BL697" s="1"/>
    </row>
    <row r="698" spans="4:64" hidden="1">
      <c r="BJ698" s="1"/>
      <c r="BK698" s="1"/>
      <c r="BL698" s="1"/>
    </row>
    <row r="699" spans="4:64" hidden="1"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</row>
    <row r="700" spans="4:64" hidden="1"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</row>
    <row r="701" spans="4:64" hidden="1"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</row>
    <row r="702" spans="4:64" hidden="1"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</row>
    <row r="703" spans="4:64" hidden="1"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</row>
    <row r="704" spans="4:64" hidden="1"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</row>
    <row r="705" spans="4:64" hidden="1"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</row>
    <row r="706" spans="4:64" hidden="1"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</row>
    <row r="707" spans="4:64" hidden="1"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</row>
    <row r="708" spans="4:64" hidden="1"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</row>
    <row r="709" spans="4:64" hidden="1"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</row>
    <row r="710" spans="4:64" hidden="1"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</row>
    <row r="711" spans="4:64" hidden="1"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</row>
    <row r="712" spans="4:64" hidden="1"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</row>
    <row r="713" spans="4:64" hidden="1"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</row>
    <row r="714" spans="4:64" hidden="1"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</row>
    <row r="715" spans="4:64" hidden="1"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</row>
    <row r="716" spans="4:64" hidden="1"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</row>
    <row r="717" spans="4:64" hidden="1"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</row>
    <row r="718" spans="4:64" hidden="1"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</row>
    <row r="719" spans="4:64" hidden="1"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</row>
    <row r="720" spans="4:64" hidden="1"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</row>
    <row r="721" spans="4:64" hidden="1"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</row>
    <row r="722" spans="4:64" hidden="1"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</row>
    <row r="723" spans="4:64" hidden="1"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</row>
    <row r="724" spans="4:64" hidden="1"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</row>
    <row r="725" spans="4:64" hidden="1"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</row>
    <row r="726" spans="4:64" hidden="1"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</row>
    <row r="727" spans="4:64" hidden="1"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</row>
    <row r="728" spans="4:64" hidden="1"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</row>
    <row r="729" spans="4:64" hidden="1"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</row>
    <row r="730" spans="4:64" hidden="1"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</row>
    <row r="731" spans="4:64" hidden="1"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</row>
    <row r="732" spans="4:64" hidden="1"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</row>
    <row r="733" spans="4:64" hidden="1"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</row>
    <row r="734" spans="4:64" hidden="1"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</row>
    <row r="735" spans="4:64" hidden="1"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</row>
    <row r="736" spans="4:64" hidden="1"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</row>
    <row r="737" spans="4:64" hidden="1"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</row>
    <row r="738" spans="4:64" hidden="1"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</row>
    <row r="739" spans="4:64" hidden="1"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</row>
    <row r="740" spans="4:64" hidden="1"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</row>
    <row r="741" spans="4:64" hidden="1"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</row>
    <row r="742" spans="4:64" hidden="1"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</row>
    <row r="743" spans="4:64" hidden="1"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</row>
    <row r="744" spans="4:64" hidden="1"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</row>
    <row r="745" spans="4:64" hidden="1"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</row>
    <row r="746" spans="4:64" hidden="1"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</row>
    <row r="747" spans="4:64" hidden="1"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</row>
    <row r="748" spans="4:64" hidden="1"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</row>
    <row r="749" spans="4:64" hidden="1"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</row>
    <row r="750" spans="4:64" hidden="1"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</row>
    <row r="751" spans="4:64" hidden="1"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</row>
    <row r="752" spans="4:64" hidden="1"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</row>
    <row r="753" spans="4:64" hidden="1"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</row>
    <row r="754" spans="4:64" hidden="1"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</row>
    <row r="755" spans="4:64" hidden="1"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</row>
    <row r="756" spans="4:64" hidden="1"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</row>
    <row r="757" spans="4:64" hidden="1"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</row>
    <row r="758" spans="4:64" hidden="1"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</row>
    <row r="759" spans="4:64" hidden="1"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</row>
    <row r="760" spans="4:64" hidden="1"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</row>
    <row r="761" spans="4:64" hidden="1"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</row>
    <row r="762" spans="4:64" hidden="1"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</row>
    <row r="763" spans="4:64" hidden="1"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</row>
    <row r="764" spans="4:64" hidden="1"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</row>
    <row r="765" spans="4:64" hidden="1"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</row>
    <row r="766" spans="4:64" hidden="1"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</row>
    <row r="767" spans="4:64" hidden="1"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</row>
    <row r="768" spans="4:64" hidden="1"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</row>
    <row r="769" spans="4:64" hidden="1"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</row>
    <row r="770" spans="4:64" hidden="1"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</row>
    <row r="771" spans="4:64" hidden="1"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</row>
    <row r="772" spans="4:64" hidden="1"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</row>
    <row r="773" spans="4:64" hidden="1"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</row>
    <row r="774" spans="4:64" hidden="1"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</row>
    <row r="775" spans="4:64" hidden="1"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</row>
    <row r="776" spans="4:64" hidden="1"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</row>
    <row r="777" spans="4:64" hidden="1"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</row>
    <row r="778" spans="4:64" hidden="1"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</row>
    <row r="779" spans="4:64" hidden="1"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</row>
    <row r="780" spans="4:64" hidden="1"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</row>
    <row r="781" spans="4:64" hidden="1"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</row>
    <row r="782" spans="4:64" hidden="1"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</row>
    <row r="783" spans="4:64" hidden="1"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</row>
    <row r="784" spans="4:64" hidden="1"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</row>
    <row r="785" spans="4:64" hidden="1"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</row>
    <row r="786" spans="4:64" hidden="1"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</row>
    <row r="787" spans="4:64" hidden="1"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</row>
    <row r="788" spans="4:64" hidden="1"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</row>
    <row r="789" spans="4:64" hidden="1"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</row>
    <row r="790" spans="4:64" hidden="1"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</row>
    <row r="791" spans="4:64" hidden="1"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</row>
    <row r="792" spans="4:64" hidden="1"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</row>
    <row r="793" spans="4:64" hidden="1"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</row>
    <row r="794" spans="4:64" hidden="1"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</row>
    <row r="795" spans="4:64" hidden="1"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</row>
    <row r="796" spans="4:64" hidden="1"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</row>
    <row r="797" spans="4:64" hidden="1"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</row>
    <row r="798" spans="4:64" hidden="1"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</row>
    <row r="799" spans="4:64" hidden="1"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</row>
    <row r="800" spans="4:64" hidden="1"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</row>
    <row r="801" spans="4:64" hidden="1"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</row>
    <row r="802" spans="4:64" hidden="1"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</row>
    <row r="803" spans="4:64" hidden="1"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</row>
    <row r="804" spans="4:64" hidden="1"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</row>
    <row r="805" spans="4:64" hidden="1"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</row>
    <row r="806" spans="4:64" hidden="1"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</row>
    <row r="807" spans="4:64" hidden="1"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</row>
    <row r="808" spans="4:64" hidden="1"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</row>
    <row r="809" spans="4:64" hidden="1"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</row>
    <row r="810" spans="4:64" hidden="1"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</row>
    <row r="811" spans="4:64" hidden="1"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</row>
    <row r="812" spans="4:64" hidden="1"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</row>
    <row r="813" spans="4:64" hidden="1"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</row>
    <row r="814" spans="4:64" hidden="1"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</row>
    <row r="815" spans="4:64" hidden="1"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</row>
    <row r="816" spans="4:64" hidden="1"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</row>
    <row r="817" spans="4:64" hidden="1"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</row>
    <row r="818" spans="4:64" hidden="1"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</row>
    <row r="819" spans="4:64" hidden="1"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</row>
    <row r="820" spans="4:64" hidden="1"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</row>
    <row r="821" spans="4:64" hidden="1"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</row>
    <row r="822" spans="4:64" hidden="1"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</row>
    <row r="823" spans="4:64" hidden="1"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</row>
    <row r="824" spans="4:64" hidden="1"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</row>
    <row r="825" spans="4:64" hidden="1"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</row>
    <row r="826" spans="4:64" hidden="1"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</row>
    <row r="827" spans="4:64" hidden="1"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</row>
    <row r="828" spans="4:64" hidden="1"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</row>
    <row r="829" spans="4:64" hidden="1"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</row>
    <row r="830" spans="4:64" hidden="1"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</row>
    <row r="831" spans="4:64" hidden="1"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</row>
    <row r="832" spans="4:64" hidden="1"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</row>
    <row r="833" spans="4:64" hidden="1"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</row>
    <row r="834" spans="4:64" hidden="1"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</row>
    <row r="835" spans="4:64" hidden="1"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</row>
    <row r="836" spans="4:64" hidden="1"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</row>
    <row r="837" spans="4:64" hidden="1"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</row>
    <row r="838" spans="4:64" hidden="1"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</row>
    <row r="839" spans="4:64" hidden="1"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</row>
    <row r="840" spans="4:64" hidden="1"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</row>
    <row r="841" spans="4:64" hidden="1"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</row>
    <row r="842" spans="4:64" hidden="1"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</row>
    <row r="843" spans="4:64" hidden="1"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</row>
    <row r="844" spans="4:64" hidden="1"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</row>
    <row r="845" spans="4:64" hidden="1"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</row>
    <row r="846" spans="4:64" hidden="1"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</row>
    <row r="847" spans="4:64" hidden="1"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</row>
    <row r="848" spans="4:64" hidden="1"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</row>
    <row r="849" spans="4:64" hidden="1"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</row>
    <row r="850" spans="4:64" hidden="1"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</row>
    <row r="851" spans="4:64" hidden="1"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</row>
    <row r="852" spans="4:64" hidden="1"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</row>
    <row r="853" spans="4:64" hidden="1"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</row>
    <row r="854" spans="4:64" hidden="1"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</row>
    <row r="855" spans="4:64" hidden="1"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</row>
    <row r="856" spans="4:64" hidden="1"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</row>
    <row r="857" spans="4:64" hidden="1"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</row>
    <row r="858" spans="4:64" hidden="1"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</row>
    <row r="859" spans="4:64" hidden="1"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</row>
    <row r="860" spans="4:64" hidden="1"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</row>
    <row r="861" spans="4:64" hidden="1"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</row>
    <row r="862" spans="4:64" hidden="1"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</row>
    <row r="863" spans="4:64" hidden="1"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</row>
    <row r="864" spans="4:64" hidden="1"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</row>
    <row r="865" spans="4:64" hidden="1"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</row>
    <row r="866" spans="4:64" hidden="1"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</row>
    <row r="867" spans="4:64" hidden="1"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</row>
    <row r="868" spans="4:64" hidden="1"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</row>
    <row r="869" spans="4:64" hidden="1"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</row>
    <row r="870" spans="4:64" hidden="1"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</row>
    <row r="871" spans="4:64" hidden="1"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</row>
    <row r="872" spans="4:64" hidden="1"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</row>
    <row r="873" spans="4:64" hidden="1"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</row>
    <row r="874" spans="4:64" hidden="1"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</row>
    <row r="875" spans="4:64" hidden="1"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</row>
    <row r="876" spans="4:64" hidden="1"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</row>
    <row r="877" spans="4:64" hidden="1"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</row>
    <row r="878" spans="4:64" hidden="1"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</row>
    <row r="879" spans="4:64" hidden="1"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</row>
    <row r="880" spans="4:64" hidden="1"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</row>
    <row r="881" spans="4:64" hidden="1"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</row>
    <row r="882" spans="4:64" hidden="1"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</row>
    <row r="883" spans="4:64" hidden="1"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</row>
    <row r="884" spans="4:64" hidden="1"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</row>
    <row r="885" spans="4:64" hidden="1"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</row>
    <row r="886" spans="4:64" hidden="1"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</row>
    <row r="887" spans="4:64" hidden="1"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</row>
    <row r="888" spans="4:64" hidden="1"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</row>
    <row r="889" spans="4:64" hidden="1"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</row>
    <row r="890" spans="4:64" hidden="1"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</row>
    <row r="891" spans="4:64" hidden="1"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</row>
    <row r="892" spans="4:64" hidden="1"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</row>
    <row r="893" spans="4:64" hidden="1"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</row>
    <row r="894" spans="4:64" hidden="1"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</row>
    <row r="895" spans="4:64" hidden="1"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</row>
    <row r="896" spans="4:64" hidden="1"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</row>
    <row r="897" spans="4:64" hidden="1"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</row>
    <row r="898" spans="4:64" hidden="1"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</row>
    <row r="899" spans="4:64" hidden="1"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</row>
    <row r="900" spans="4:64" hidden="1"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</row>
    <row r="901" spans="4:64" hidden="1"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</row>
    <row r="902" spans="4:64" hidden="1"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</row>
    <row r="903" spans="4:64" hidden="1"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</row>
    <row r="904" spans="4:64" hidden="1"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</row>
    <row r="905" spans="4:64" hidden="1"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</row>
    <row r="906" spans="4:64" hidden="1"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</row>
    <row r="907" spans="4:64" hidden="1"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</row>
    <row r="908" spans="4:64" hidden="1"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</row>
    <row r="909" spans="4:64" hidden="1"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</row>
    <row r="910" spans="4:64" hidden="1"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</row>
    <row r="911" spans="4:64" hidden="1"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</row>
    <row r="912" spans="4:64" hidden="1"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</row>
    <row r="913" spans="4:64" hidden="1"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</row>
    <row r="914" spans="4:64" hidden="1"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</row>
    <row r="915" spans="4:64" hidden="1"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</row>
    <row r="916" spans="4:64" hidden="1"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</row>
    <row r="917" spans="4:64" hidden="1"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</row>
    <row r="918" spans="4:64" hidden="1"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</row>
    <row r="919" spans="4:64" hidden="1"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</row>
    <row r="920" spans="4:64" hidden="1"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</row>
    <row r="921" spans="4:64" hidden="1"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</row>
    <row r="922" spans="4:64" hidden="1"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</row>
    <row r="923" spans="4:64" hidden="1"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</row>
    <row r="924" spans="4:64" hidden="1"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</row>
    <row r="925" spans="4:64" hidden="1"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</row>
    <row r="926" spans="4:64" hidden="1"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</row>
    <row r="927" spans="4:64" hidden="1"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</row>
    <row r="928" spans="4:64" hidden="1"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</row>
    <row r="929" spans="4:64" hidden="1"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</row>
    <row r="930" spans="4:64" hidden="1"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</row>
    <row r="931" spans="4:64" hidden="1"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</row>
    <row r="932" spans="4:64" hidden="1"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</row>
    <row r="933" spans="4:64" hidden="1"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</row>
    <row r="934" spans="4:64" hidden="1"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</row>
    <row r="935" spans="4:64" hidden="1"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</row>
    <row r="936" spans="4:64" hidden="1"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</row>
    <row r="937" spans="4:64" hidden="1"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</row>
    <row r="938" spans="4:64" hidden="1"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</row>
    <row r="939" spans="4:64" hidden="1"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</row>
    <row r="940" spans="4:64" hidden="1"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</row>
    <row r="941" spans="4:64" hidden="1"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</row>
    <row r="942" spans="4:64" hidden="1"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</row>
    <row r="943" spans="4:64" hidden="1"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</row>
    <row r="944" spans="4:64" hidden="1"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</row>
    <row r="945" spans="4:64" hidden="1"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</row>
    <row r="946" spans="4:64" hidden="1"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</row>
    <row r="947" spans="4:64" hidden="1"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</row>
    <row r="948" spans="4:64" hidden="1"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</row>
    <row r="949" spans="4:64" hidden="1"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</row>
    <row r="950" spans="4:64" hidden="1"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</row>
    <row r="951" spans="4:64" hidden="1"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</row>
    <row r="952" spans="4:64" hidden="1"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</row>
    <row r="953" spans="4:64" hidden="1"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</row>
    <row r="954" spans="4:64" hidden="1"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</row>
    <row r="955" spans="4:64" hidden="1"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</row>
    <row r="956" spans="4:64" hidden="1"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</row>
    <row r="957" spans="4:64" hidden="1"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</row>
    <row r="958" spans="4:64" hidden="1"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</row>
    <row r="959" spans="4:64" hidden="1"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</row>
    <row r="960" spans="4:64" hidden="1"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</row>
    <row r="961" spans="4:64" hidden="1"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</row>
    <row r="962" spans="4:64" hidden="1"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</row>
    <row r="963" spans="4:64" hidden="1"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</row>
    <row r="964" spans="4:64" hidden="1"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</row>
    <row r="965" spans="4:64" hidden="1"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</row>
    <row r="966" spans="4:64" hidden="1"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</row>
    <row r="967" spans="4:64" hidden="1"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</row>
    <row r="968" spans="4:64" hidden="1"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</row>
    <row r="969" spans="4:64" hidden="1"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</row>
    <row r="970" spans="4:64" hidden="1"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</row>
    <row r="971" spans="4:64" hidden="1"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</row>
    <row r="972" spans="4:64" hidden="1"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</row>
    <row r="973" spans="4:64" hidden="1"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</row>
    <row r="974" spans="4:64" hidden="1"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</row>
    <row r="975" spans="4:64" hidden="1"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</row>
    <row r="976" spans="4:64" hidden="1"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</row>
    <row r="977" spans="4:64" hidden="1"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</row>
    <row r="978" spans="4:64" hidden="1"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</row>
    <row r="979" spans="4:64" hidden="1"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</row>
    <row r="980" spans="4:64" hidden="1"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</row>
    <row r="981" spans="4:64" hidden="1"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</row>
    <row r="982" spans="4:64" hidden="1"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</row>
    <row r="983" spans="4:64" hidden="1"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</row>
    <row r="984" spans="4:64" hidden="1"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</row>
    <row r="985" spans="4:64" hidden="1"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</row>
    <row r="986" spans="4:64" hidden="1"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</row>
    <row r="987" spans="4:64" hidden="1"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</row>
    <row r="988" spans="4:64" hidden="1"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</row>
    <row r="989" spans="4:64" hidden="1"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</row>
    <row r="990" spans="4:64" hidden="1"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</row>
    <row r="991" spans="4:64" hidden="1"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</row>
    <row r="992" spans="4:64" hidden="1"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</row>
    <row r="993" spans="4:64" hidden="1"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</row>
    <row r="994" spans="4:64" hidden="1"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</row>
    <row r="995" spans="4:64" hidden="1"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</row>
    <row r="996" spans="4:64" hidden="1"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</row>
    <row r="997" spans="4:64" hidden="1"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</row>
    <row r="998" spans="4:64" hidden="1"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</row>
    <row r="999" spans="4:64" hidden="1"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</row>
    <row r="1000" spans="4:64" hidden="1"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</row>
    <row r="1001" spans="4:64" hidden="1"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</row>
    <row r="1002" spans="4:64" hidden="1"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</row>
    <row r="1003" spans="4:64" hidden="1"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</row>
    <row r="1004" spans="4:64" hidden="1"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</row>
    <row r="1005" spans="4:64" hidden="1"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</row>
    <row r="1006" spans="4:64" hidden="1"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</row>
    <row r="1007" spans="4:64" hidden="1"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</row>
    <row r="1008" spans="4:64" hidden="1"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</row>
    <row r="1009" spans="4:64" hidden="1"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</row>
    <row r="1010" spans="4:64" hidden="1"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</row>
    <row r="1011" spans="4:64" hidden="1"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</row>
    <row r="1012" spans="4:64" hidden="1"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</row>
    <row r="1013" spans="4:64" hidden="1"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</row>
    <row r="1014" spans="4:64" hidden="1"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</row>
    <row r="1015" spans="4:64" hidden="1"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</row>
    <row r="1016" spans="4:64" hidden="1"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</row>
    <row r="1017" spans="4:64" hidden="1"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</row>
    <row r="1018" spans="4:64" hidden="1"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</row>
    <row r="1019" spans="4:64" hidden="1"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</row>
    <row r="1020" spans="4:64" hidden="1"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</row>
    <row r="1021" spans="4:64" hidden="1"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</row>
    <row r="1022" spans="4:64" hidden="1"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</row>
    <row r="1023" spans="4:64" hidden="1"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</row>
    <row r="1024" spans="4:64" hidden="1"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</row>
    <row r="1025" spans="4:64" hidden="1"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</row>
    <row r="1026" spans="4:64" hidden="1"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</row>
    <row r="1027" spans="4:64" hidden="1"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</row>
    <row r="1028" spans="4:64" hidden="1"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</row>
    <row r="1029" spans="4:64" hidden="1"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</row>
    <row r="1030" spans="4:64" hidden="1"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</row>
    <row r="1031" spans="4:64" hidden="1"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</row>
    <row r="1032" spans="4:64" hidden="1"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</row>
    <row r="1033" spans="4:64" hidden="1"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</row>
    <row r="1034" spans="4:64" hidden="1"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</row>
    <row r="1035" spans="4:64" hidden="1"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</row>
    <row r="1036" spans="4:64" hidden="1"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</row>
    <row r="1037" spans="4:64" hidden="1"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</row>
    <row r="1038" spans="4:64" hidden="1"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</row>
    <row r="1039" spans="4:64" hidden="1"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</row>
    <row r="1040" spans="4:64" hidden="1"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</row>
    <row r="1041" spans="4:64" hidden="1"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</row>
    <row r="1042" spans="4:64" hidden="1"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</row>
    <row r="1043" spans="4:64" hidden="1"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</row>
    <row r="1044" spans="4:64" hidden="1"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</row>
    <row r="1045" spans="4:64" hidden="1"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</row>
    <row r="1046" spans="4:64" hidden="1"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</row>
    <row r="1047" spans="4:64" hidden="1"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</row>
    <row r="1048" spans="4:64" hidden="1"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</row>
    <row r="1049" spans="4:64" hidden="1"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</row>
    <row r="1050" spans="4:64" hidden="1"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</row>
    <row r="1051" spans="4:64" hidden="1"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</row>
    <row r="1052" spans="4:64" hidden="1"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</row>
    <row r="1053" spans="4:64" hidden="1"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</row>
    <row r="1054" spans="4:64" hidden="1"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</row>
    <row r="1055" spans="4:64" hidden="1"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</row>
    <row r="1056" spans="4:64" hidden="1"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</row>
    <row r="1057" spans="4:64" hidden="1"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</row>
    <row r="1058" spans="4:64" hidden="1"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</row>
    <row r="1059" spans="4:64" hidden="1"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</row>
    <row r="1060" spans="4:64" hidden="1"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</row>
    <row r="1061" spans="4:64" hidden="1"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</row>
    <row r="1062" spans="4:64" hidden="1"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</row>
    <row r="1063" spans="4:64" hidden="1"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</row>
    <row r="1064" spans="4:64" hidden="1"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</row>
    <row r="1065" spans="4:64" hidden="1"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</row>
    <row r="1066" spans="4:64" hidden="1"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</row>
    <row r="1067" spans="4:64" hidden="1"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</row>
    <row r="1068" spans="4:64" hidden="1"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</row>
    <row r="1069" spans="4:64" hidden="1"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</row>
    <row r="1070" spans="4:64" hidden="1"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</row>
    <row r="1071" spans="4:64" hidden="1"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</row>
    <row r="1072" spans="4:64" hidden="1"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</row>
    <row r="1073" spans="4:64" hidden="1"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</row>
    <row r="1074" spans="4:64" hidden="1"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</row>
    <row r="1075" spans="4:64" hidden="1"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</row>
    <row r="1076" spans="4:64" hidden="1"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</row>
    <row r="1077" spans="4:64" hidden="1"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</row>
    <row r="1078" spans="4:64" hidden="1"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</row>
    <row r="1079" spans="4:64" hidden="1"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</row>
    <row r="1080" spans="4:64" hidden="1"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</row>
    <row r="1081" spans="4:64" hidden="1"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</row>
    <row r="1082" spans="4:64" hidden="1"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</row>
    <row r="1083" spans="4:64" hidden="1"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</row>
    <row r="1084" spans="4:64" hidden="1"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</row>
    <row r="1085" spans="4:64" hidden="1"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</row>
    <row r="1086" spans="4:64" hidden="1"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</row>
    <row r="1087" spans="4:64" hidden="1"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</row>
    <row r="1088" spans="4:64" hidden="1"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</row>
    <row r="1089" spans="4:64" hidden="1"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</row>
    <row r="1090" spans="4:64" hidden="1"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</row>
    <row r="1091" spans="4:64" hidden="1"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</row>
    <row r="1092" spans="4:64" hidden="1"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</row>
    <row r="1093" spans="4:64" hidden="1"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</row>
    <row r="1094" spans="4:64" hidden="1"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</row>
    <row r="1095" spans="4:64" hidden="1"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</row>
    <row r="1096" spans="4:64" hidden="1"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</row>
    <row r="1097" spans="4:64" hidden="1"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</row>
    <row r="1098" spans="4:64" hidden="1"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</row>
    <row r="1099" spans="4:64" hidden="1"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</row>
    <row r="1100" spans="4:64" hidden="1"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</row>
    <row r="1101" spans="4:64" hidden="1"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</row>
    <row r="1102" spans="4:64" hidden="1"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</row>
    <row r="1103" spans="4:64" hidden="1"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</row>
    <row r="1104" spans="4:64" hidden="1"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</row>
    <row r="1105" spans="4:64" hidden="1"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</row>
    <row r="1106" spans="4:64" hidden="1"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</row>
    <row r="1107" spans="4:64" hidden="1"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</row>
    <row r="1108" spans="4:64" hidden="1"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</row>
    <row r="1109" spans="4:64" hidden="1"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</row>
    <row r="1110" spans="4:64" hidden="1"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</row>
    <row r="1111" spans="4:64" hidden="1"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</row>
    <row r="1112" spans="4:64" hidden="1"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</row>
    <row r="1113" spans="4:64" hidden="1"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</row>
    <row r="1114" spans="4:64" hidden="1"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</row>
    <row r="1115" spans="4:64" hidden="1"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</row>
    <row r="1116" spans="4:64" hidden="1"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</row>
    <row r="1117" spans="4:64" hidden="1"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</row>
    <row r="1118" spans="4:64" hidden="1"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</row>
    <row r="1119" spans="4:64" hidden="1"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</row>
    <row r="1120" spans="4:64" hidden="1"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</row>
    <row r="1121" spans="4:64" hidden="1"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</row>
    <row r="1122" spans="4:64" hidden="1"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</row>
    <row r="1123" spans="4:64" hidden="1"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</row>
    <row r="1124" spans="4:64" hidden="1"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</row>
    <row r="1125" spans="4:64" hidden="1"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</row>
    <row r="1126" spans="4:64" hidden="1"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</row>
    <row r="1127" spans="4:64" hidden="1"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</row>
    <row r="1128" spans="4:64" hidden="1"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</row>
    <row r="1129" spans="4:64" hidden="1"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</row>
    <row r="1130" spans="4:64" hidden="1"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</row>
    <row r="1131" spans="4:64" hidden="1"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</row>
    <row r="1132" spans="4:64" hidden="1"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</row>
    <row r="1133" spans="4:64" hidden="1"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</row>
    <row r="1134" spans="4:64" hidden="1"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</row>
    <row r="1135" spans="4:64" hidden="1"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</row>
    <row r="1136" spans="4:64" hidden="1"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</row>
    <row r="1137" spans="4:64" hidden="1"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</row>
    <row r="1138" spans="4:64" hidden="1"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</row>
    <row r="1139" spans="4:64" hidden="1"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</row>
    <row r="1140" spans="4:64" hidden="1"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</row>
    <row r="1141" spans="4:64" hidden="1"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</row>
    <row r="1142" spans="4:64" hidden="1"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</row>
    <row r="1143" spans="4:64" hidden="1"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</row>
    <row r="1144" spans="4:64" hidden="1"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</row>
    <row r="1145" spans="4:64" hidden="1"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</row>
    <row r="1146" spans="4:64" hidden="1"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</row>
    <row r="1147" spans="4:64" hidden="1"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</row>
    <row r="1148" spans="4:64" hidden="1"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</row>
    <row r="1149" spans="4:64" hidden="1"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</row>
    <row r="1150" spans="4:64" hidden="1"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</row>
    <row r="1151" spans="4:64" hidden="1"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</row>
    <row r="1152" spans="4:64" hidden="1"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</row>
    <row r="1153" spans="4:64" hidden="1"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</row>
    <row r="1154" spans="4:64" hidden="1"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</row>
    <row r="1155" spans="4:64" hidden="1"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</row>
    <row r="1156" spans="4:64" hidden="1"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</row>
    <row r="1157" spans="4:64" hidden="1"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</row>
    <row r="1158" spans="4:64" hidden="1"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</row>
    <row r="1159" spans="4:64" hidden="1"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</row>
    <row r="1160" spans="4:64" hidden="1"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</row>
    <row r="1161" spans="4:64" hidden="1"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</row>
    <row r="1162" spans="4:64" hidden="1"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</row>
    <row r="1163" spans="4:64" hidden="1"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</row>
    <row r="1164" spans="4:64" hidden="1"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</row>
    <row r="1165" spans="4:64" hidden="1"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</row>
    <row r="1166" spans="4:64" hidden="1"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</row>
    <row r="1167" spans="4:64" hidden="1"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</row>
    <row r="1168" spans="4:64" hidden="1"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</row>
    <row r="1169" spans="4:64" hidden="1"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</row>
    <row r="1170" spans="4:64" hidden="1"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</row>
    <row r="1171" spans="4:64" hidden="1"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</row>
    <row r="1172" spans="4:64" hidden="1"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</row>
    <row r="1173" spans="4:64" hidden="1"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</row>
    <row r="1174" spans="4:64" hidden="1"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</row>
    <row r="1175" spans="4:64" hidden="1"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</row>
    <row r="1176" spans="4:64" hidden="1"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</row>
    <row r="1177" spans="4:64" hidden="1"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</row>
    <row r="1178" spans="4:64" hidden="1"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</row>
    <row r="1179" spans="4:64" hidden="1"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</row>
    <row r="1180" spans="4:64" hidden="1"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</row>
    <row r="1181" spans="4:64" hidden="1"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</row>
    <row r="1182" spans="4:64" hidden="1"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</row>
    <row r="1183" spans="4:64" hidden="1"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</row>
    <row r="1184" spans="4:64" hidden="1"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</row>
    <row r="1185" spans="4:64" hidden="1"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</row>
    <row r="1186" spans="4:64" hidden="1"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</row>
    <row r="1187" spans="4:64" hidden="1"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</row>
    <row r="1188" spans="4:64" hidden="1"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</row>
    <row r="1189" spans="4:64" hidden="1"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</row>
    <row r="1190" spans="4:64" hidden="1"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</row>
    <row r="1191" spans="4:64" hidden="1"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</row>
    <row r="1192" spans="4:64" hidden="1"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</row>
    <row r="1193" spans="4:64" hidden="1"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</row>
    <row r="1194" spans="4:64" hidden="1"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</row>
    <row r="1195" spans="4:64" hidden="1"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</row>
    <row r="1196" spans="4:64" hidden="1"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</row>
    <row r="1197" spans="4:64" hidden="1"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</row>
    <row r="1198" spans="4:64" hidden="1"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</row>
    <row r="1199" spans="4:64" hidden="1"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</row>
    <row r="1200" spans="4:64" hidden="1"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</row>
    <row r="1201" spans="4:64" hidden="1"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</row>
    <row r="1202" spans="4:64" hidden="1"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</row>
    <row r="1203" spans="4:64" hidden="1"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</row>
    <row r="1204" spans="4:64" hidden="1"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</row>
    <row r="1205" spans="4:64" hidden="1"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</row>
    <row r="1206" spans="4:64" hidden="1"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</row>
    <row r="1207" spans="4:64" hidden="1"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</row>
    <row r="1208" spans="4:64" hidden="1"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</row>
    <row r="1209" spans="4:64" hidden="1"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</row>
    <row r="1210" spans="4:64" hidden="1"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</row>
    <row r="1211" spans="4:64" hidden="1"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</row>
    <row r="1212" spans="4:64" hidden="1"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</row>
    <row r="1213" spans="4:64" hidden="1"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</row>
    <row r="1214" spans="4:64" hidden="1"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</row>
    <row r="1215" spans="4:64" hidden="1"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</row>
    <row r="1216" spans="4:64" hidden="1"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</row>
    <row r="1217" spans="4:64" hidden="1"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</row>
    <row r="1218" spans="4:64" hidden="1"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</row>
    <row r="1219" spans="4:64" hidden="1"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</row>
    <row r="1220" spans="4:64" hidden="1"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</row>
    <row r="1221" spans="4:64" hidden="1"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</row>
    <row r="1222" spans="4:64" hidden="1"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</row>
    <row r="1223" spans="4:64" hidden="1"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</row>
    <row r="1224" spans="4:64" hidden="1"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</row>
    <row r="1225" spans="4:64" hidden="1"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</row>
    <row r="1226" spans="4:64" hidden="1"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</row>
    <row r="1227" spans="4:64" hidden="1"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</row>
    <row r="1228" spans="4:64" hidden="1"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</row>
    <row r="1229" spans="4:64" hidden="1"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</row>
    <row r="1230" spans="4:64" hidden="1"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  <c r="BL1230" s="1"/>
    </row>
    <row r="1231" spans="4:64" hidden="1"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  <c r="BJ1231" s="1"/>
      <c r="BK1231" s="1"/>
      <c r="BL1231" s="1"/>
    </row>
    <row r="1232" spans="4:64" hidden="1"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  <c r="BL1232" s="1"/>
    </row>
    <row r="1233" spans="4:64" hidden="1"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  <c r="BL1233" s="1"/>
    </row>
    <row r="1234" spans="4:64" hidden="1"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  <c r="BJ1234" s="1"/>
      <c r="BK1234" s="1"/>
      <c r="BL1234" s="1"/>
    </row>
    <row r="1235" spans="4:64" hidden="1"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  <c r="BL1235" s="1"/>
    </row>
    <row r="1236" spans="4:64" hidden="1"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  <c r="BJ1236" s="1"/>
      <c r="BK1236" s="1"/>
      <c r="BL1236" s="1"/>
    </row>
    <row r="1237" spans="4:64" hidden="1"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  <c r="BH1237" s="1"/>
      <c r="BI1237" s="1"/>
      <c r="BJ1237" s="1"/>
      <c r="BK1237" s="1"/>
      <c r="BL1237" s="1"/>
    </row>
    <row r="1238" spans="4:64" hidden="1"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  <c r="BH1238" s="1"/>
      <c r="BI1238" s="1"/>
      <c r="BJ1238" s="1"/>
      <c r="BK1238" s="1"/>
      <c r="BL1238" s="1"/>
    </row>
    <row r="1239" spans="4:64" hidden="1"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  <c r="BH1239" s="1"/>
      <c r="BI1239" s="1"/>
      <c r="BJ1239" s="1"/>
      <c r="BK1239" s="1"/>
      <c r="BL1239" s="1"/>
    </row>
    <row r="1240" spans="4:64" hidden="1"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  <c r="BH1240" s="1"/>
      <c r="BI1240" s="1"/>
      <c r="BJ1240" s="1"/>
      <c r="BK1240" s="1"/>
      <c r="BL1240" s="1"/>
    </row>
    <row r="1241" spans="4:64" hidden="1"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  <c r="BJ1241" s="1"/>
      <c r="BK1241" s="1"/>
      <c r="BL1241" s="1"/>
    </row>
    <row r="1242" spans="4:64" hidden="1"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  <c r="BH1242" s="1"/>
      <c r="BI1242" s="1"/>
      <c r="BJ1242" s="1"/>
      <c r="BK1242" s="1"/>
      <c r="BL1242" s="1"/>
    </row>
    <row r="1243" spans="4:64" hidden="1"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  <c r="BH1243" s="1"/>
      <c r="BI1243" s="1"/>
      <c r="BJ1243" s="1"/>
      <c r="BK1243" s="1"/>
      <c r="BL1243" s="1"/>
    </row>
    <row r="1244" spans="4:64" hidden="1"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  <c r="BH1244" s="1"/>
      <c r="BI1244" s="1"/>
      <c r="BJ1244" s="1"/>
      <c r="BK1244" s="1"/>
      <c r="BL1244" s="1"/>
    </row>
    <row r="1245" spans="4:64" hidden="1"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  <c r="BJ1245" s="1"/>
      <c r="BK1245" s="1"/>
      <c r="BL1245" s="1"/>
    </row>
    <row r="1246" spans="4:64" hidden="1"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  <c r="BH1246" s="1"/>
      <c r="BI1246" s="1"/>
      <c r="BJ1246" s="1"/>
      <c r="BK1246" s="1"/>
      <c r="BL1246" s="1"/>
    </row>
    <row r="1247" spans="4:64" hidden="1"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  <c r="BH1247" s="1"/>
      <c r="BI1247" s="1"/>
      <c r="BJ1247" s="1"/>
      <c r="BK1247" s="1"/>
      <c r="BL1247" s="1"/>
    </row>
    <row r="1248" spans="4:64" hidden="1"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  <c r="BH1248" s="1"/>
      <c r="BI1248" s="1"/>
      <c r="BJ1248" s="1"/>
      <c r="BK1248" s="1"/>
      <c r="BL1248" s="1"/>
    </row>
    <row r="1249" spans="4:64" hidden="1"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  <c r="BH1249" s="1"/>
      <c r="BI1249" s="1"/>
      <c r="BJ1249" s="1"/>
      <c r="BK1249" s="1"/>
      <c r="BL1249" s="1"/>
    </row>
    <row r="1250" spans="4:64" hidden="1"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  <c r="BH1250" s="1"/>
      <c r="BI1250" s="1"/>
      <c r="BJ1250" s="1"/>
      <c r="BK1250" s="1"/>
      <c r="BL1250" s="1"/>
    </row>
    <row r="1251" spans="4:64" hidden="1"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  <c r="BH1251" s="1"/>
      <c r="BI1251" s="1"/>
      <c r="BJ1251" s="1"/>
      <c r="BK1251" s="1"/>
      <c r="BL1251" s="1"/>
    </row>
    <row r="1252" spans="4:64" hidden="1"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  <c r="BJ1252" s="1"/>
      <c r="BK1252" s="1"/>
      <c r="BL1252" s="1"/>
    </row>
    <row r="1253" spans="4:64" hidden="1"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  <c r="BH1253" s="1"/>
      <c r="BI1253" s="1"/>
      <c r="BJ1253" s="1"/>
      <c r="BK1253" s="1"/>
      <c r="BL1253" s="1"/>
    </row>
    <row r="1254" spans="4:64" hidden="1"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  <c r="BH1254" s="1"/>
      <c r="BI1254" s="1"/>
      <c r="BJ1254" s="1"/>
      <c r="BK1254" s="1"/>
      <c r="BL1254" s="1"/>
    </row>
    <row r="1255" spans="4:64" hidden="1"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  <c r="BH1255" s="1"/>
      <c r="BI1255" s="1"/>
      <c r="BJ1255" s="1"/>
      <c r="BK1255" s="1"/>
      <c r="BL1255" s="1"/>
    </row>
    <row r="1256" spans="4:64" hidden="1"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  <c r="BH1256" s="1"/>
      <c r="BI1256" s="1"/>
      <c r="BJ1256" s="1"/>
      <c r="BK1256" s="1"/>
      <c r="BL1256" s="1"/>
    </row>
    <row r="1257" spans="4:64" hidden="1"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  <c r="BJ1257" s="1"/>
      <c r="BK1257" s="1"/>
      <c r="BL1257" s="1"/>
    </row>
    <row r="1258" spans="4:64" hidden="1"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  <c r="BH1258" s="1"/>
      <c r="BI1258" s="1"/>
      <c r="BJ1258" s="1"/>
      <c r="BK1258" s="1"/>
      <c r="BL1258" s="1"/>
    </row>
    <row r="1259" spans="4:64" hidden="1"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  <c r="BH1259" s="1"/>
      <c r="BI1259" s="1"/>
      <c r="BJ1259" s="1"/>
      <c r="BK1259" s="1"/>
      <c r="BL1259" s="1"/>
    </row>
    <row r="1260" spans="4:64" hidden="1"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  <c r="BJ1260" s="1"/>
      <c r="BK1260" s="1"/>
      <c r="BL1260" s="1"/>
    </row>
    <row r="1261" spans="4:64" hidden="1"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  <c r="BJ1261" s="1"/>
      <c r="BK1261" s="1"/>
      <c r="BL1261" s="1"/>
    </row>
    <row r="1262" spans="4:64" hidden="1"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  <c r="BH1262" s="1"/>
      <c r="BI1262" s="1"/>
      <c r="BJ1262" s="1"/>
      <c r="BK1262" s="1"/>
      <c r="BL1262" s="1"/>
    </row>
    <row r="1263" spans="4:64" hidden="1"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  <c r="BH1263" s="1"/>
      <c r="BI1263" s="1"/>
      <c r="BJ1263" s="1"/>
      <c r="BK1263" s="1"/>
      <c r="BL1263" s="1"/>
    </row>
    <row r="1264" spans="4:64" hidden="1"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  <c r="BH1264" s="1"/>
      <c r="BI1264" s="1"/>
      <c r="BJ1264" s="1"/>
      <c r="BK1264" s="1"/>
      <c r="BL1264" s="1"/>
    </row>
    <row r="1265" spans="4:64" hidden="1"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  <c r="BH1265" s="1"/>
      <c r="BI1265" s="1"/>
      <c r="BJ1265" s="1"/>
      <c r="BK1265" s="1"/>
      <c r="BL1265" s="1"/>
    </row>
    <row r="1266" spans="4:64" hidden="1"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  <c r="BH1266" s="1"/>
      <c r="BI1266" s="1"/>
      <c r="BJ1266" s="1"/>
      <c r="BK1266" s="1"/>
      <c r="BL1266" s="1"/>
    </row>
    <row r="1267" spans="4:64" hidden="1"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  <c r="BH1267" s="1"/>
      <c r="BI1267" s="1"/>
      <c r="BJ1267" s="1"/>
      <c r="BK1267" s="1"/>
      <c r="BL1267" s="1"/>
    </row>
    <row r="1268" spans="4:64" hidden="1"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  <c r="BH1268" s="1"/>
      <c r="BI1268" s="1"/>
      <c r="BJ1268" s="1"/>
      <c r="BK1268" s="1"/>
      <c r="BL1268" s="1"/>
    </row>
    <row r="1269" spans="4:64" hidden="1"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  <c r="BH1269" s="1"/>
      <c r="BI1269" s="1"/>
      <c r="BJ1269" s="1"/>
      <c r="BK1269" s="1"/>
      <c r="BL1269" s="1"/>
    </row>
    <row r="1270" spans="4:64" hidden="1"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  <c r="BH1270" s="1"/>
      <c r="BI1270" s="1"/>
      <c r="BJ1270" s="1"/>
      <c r="BK1270" s="1"/>
      <c r="BL1270" s="1"/>
    </row>
    <row r="1271" spans="4:64" hidden="1"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  <c r="BJ1271" s="1"/>
      <c r="BK1271" s="1"/>
      <c r="BL1271" s="1"/>
    </row>
    <row r="1272" spans="4:64" hidden="1"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</row>
    <row r="1273" spans="4:64" hidden="1"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  <c r="BJ1273" s="1"/>
      <c r="BK1273" s="1"/>
      <c r="BL1273" s="1"/>
    </row>
    <row r="1274" spans="4:64" hidden="1"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  <c r="BJ1274" s="1"/>
      <c r="BK1274" s="1"/>
      <c r="BL1274" s="1"/>
    </row>
    <row r="1275" spans="4:64" hidden="1"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  <c r="BJ1275" s="1"/>
      <c r="BK1275" s="1"/>
      <c r="BL1275" s="1"/>
    </row>
    <row r="1276" spans="4:64" hidden="1"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  <c r="BJ1276" s="1"/>
      <c r="BK1276" s="1"/>
      <c r="BL1276" s="1"/>
    </row>
    <row r="1277" spans="4:64" hidden="1"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  <c r="BH1277" s="1"/>
      <c r="BI1277" s="1"/>
      <c r="BJ1277" s="1"/>
      <c r="BK1277" s="1"/>
      <c r="BL1277" s="1"/>
    </row>
    <row r="1278" spans="4:64" hidden="1"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  <c r="BF1278" s="1"/>
      <c r="BG1278" s="1"/>
      <c r="BH1278" s="1"/>
      <c r="BI1278" s="1"/>
      <c r="BJ1278" s="1"/>
      <c r="BK1278" s="1"/>
      <c r="BL1278" s="1"/>
    </row>
    <row r="1279" spans="4:64" hidden="1"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  <c r="BF1279" s="1"/>
      <c r="BG1279" s="1"/>
      <c r="BH1279" s="1"/>
      <c r="BI1279" s="1"/>
      <c r="BJ1279" s="1"/>
      <c r="BK1279" s="1"/>
      <c r="BL1279" s="1"/>
    </row>
    <row r="1280" spans="4:64" hidden="1"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  <c r="BF1280" s="1"/>
      <c r="BG1280" s="1"/>
      <c r="BH1280" s="1"/>
      <c r="BI1280" s="1"/>
      <c r="BJ1280" s="1"/>
      <c r="BK1280" s="1"/>
      <c r="BL1280" s="1"/>
    </row>
    <row r="1281" spans="4:64" hidden="1"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  <c r="BF1281" s="1"/>
      <c r="BG1281" s="1"/>
      <c r="BH1281" s="1"/>
      <c r="BI1281" s="1"/>
      <c r="BJ1281" s="1"/>
      <c r="BK1281" s="1"/>
      <c r="BL1281" s="1"/>
    </row>
    <row r="1282" spans="4:64" hidden="1"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  <c r="BF1282" s="1"/>
      <c r="BG1282" s="1"/>
      <c r="BH1282" s="1"/>
      <c r="BI1282" s="1"/>
      <c r="BJ1282" s="1"/>
      <c r="BK1282" s="1"/>
      <c r="BL1282" s="1"/>
    </row>
    <row r="1283" spans="4:64" hidden="1"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  <c r="BF1283" s="1"/>
      <c r="BG1283" s="1"/>
      <c r="BH1283" s="1"/>
      <c r="BI1283" s="1"/>
      <c r="BJ1283" s="1"/>
      <c r="BK1283" s="1"/>
      <c r="BL1283" s="1"/>
    </row>
    <row r="1284" spans="4:64" hidden="1"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  <c r="BF1284" s="1"/>
      <c r="BG1284" s="1"/>
      <c r="BH1284" s="1"/>
      <c r="BI1284" s="1"/>
      <c r="BJ1284" s="1"/>
      <c r="BK1284" s="1"/>
      <c r="BL1284" s="1"/>
    </row>
    <row r="1285" spans="4:64" hidden="1"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  <c r="BF1285" s="1"/>
      <c r="BG1285" s="1"/>
      <c r="BH1285" s="1"/>
      <c r="BI1285" s="1"/>
      <c r="BJ1285" s="1"/>
      <c r="BK1285" s="1"/>
      <c r="BL1285" s="1"/>
    </row>
    <row r="1286" spans="4:64" hidden="1"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  <c r="BF1286" s="1"/>
      <c r="BG1286" s="1"/>
      <c r="BH1286" s="1"/>
      <c r="BI1286" s="1"/>
      <c r="BJ1286" s="1"/>
      <c r="BK1286" s="1"/>
      <c r="BL1286" s="1"/>
    </row>
    <row r="1287" spans="4:64" hidden="1"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  <c r="BF1287" s="1"/>
      <c r="BG1287" s="1"/>
      <c r="BH1287" s="1"/>
      <c r="BI1287" s="1"/>
      <c r="BJ1287" s="1"/>
      <c r="BK1287" s="1"/>
      <c r="BL1287" s="1"/>
    </row>
    <row r="1288" spans="4:64" hidden="1"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  <c r="BF1288" s="1"/>
      <c r="BG1288" s="1"/>
      <c r="BH1288" s="1"/>
      <c r="BI1288" s="1"/>
      <c r="BJ1288" s="1"/>
      <c r="BK1288" s="1"/>
      <c r="BL1288" s="1"/>
    </row>
    <row r="1289" spans="4:64" hidden="1"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  <c r="BF1289" s="1"/>
      <c r="BG1289" s="1"/>
      <c r="BH1289" s="1"/>
      <c r="BI1289" s="1"/>
      <c r="BJ1289" s="1"/>
      <c r="BK1289" s="1"/>
      <c r="BL1289" s="1"/>
    </row>
    <row r="1290" spans="4:64" hidden="1"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  <c r="BH1290" s="1"/>
      <c r="BI1290" s="1"/>
      <c r="BJ1290" s="1"/>
      <c r="BK1290" s="1"/>
      <c r="BL1290" s="1"/>
    </row>
    <row r="1291" spans="4:64" hidden="1"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  <c r="BH1291" s="1"/>
      <c r="BI1291" s="1"/>
      <c r="BJ1291" s="1"/>
      <c r="BK1291" s="1"/>
      <c r="BL1291" s="1"/>
    </row>
    <row r="1292" spans="4:64" hidden="1"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  <c r="BF1292" s="1"/>
      <c r="BG1292" s="1"/>
      <c r="BH1292" s="1"/>
      <c r="BI1292" s="1"/>
      <c r="BJ1292" s="1"/>
      <c r="BK1292" s="1"/>
      <c r="BL1292" s="1"/>
    </row>
    <row r="1293" spans="4:64" hidden="1"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  <c r="BF1293" s="1"/>
      <c r="BG1293" s="1"/>
      <c r="BH1293" s="1"/>
      <c r="BI1293" s="1"/>
      <c r="BJ1293" s="1"/>
      <c r="BK1293" s="1"/>
      <c r="BL1293" s="1"/>
    </row>
    <row r="1294" spans="4:64" hidden="1"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  <c r="BF1294" s="1"/>
      <c r="BG1294" s="1"/>
      <c r="BH1294" s="1"/>
      <c r="BI1294" s="1"/>
      <c r="BJ1294" s="1"/>
      <c r="BK1294" s="1"/>
      <c r="BL1294" s="1"/>
    </row>
    <row r="1295" spans="4:64" hidden="1"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  <c r="BF1295" s="1"/>
      <c r="BG1295" s="1"/>
      <c r="BH1295" s="1"/>
      <c r="BI1295" s="1"/>
      <c r="BJ1295" s="1"/>
      <c r="BK1295" s="1"/>
      <c r="BL1295" s="1"/>
    </row>
    <row r="1296" spans="4:64" hidden="1"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  <c r="BF1296" s="1"/>
      <c r="BG1296" s="1"/>
      <c r="BH1296" s="1"/>
      <c r="BI1296" s="1"/>
      <c r="BJ1296" s="1"/>
      <c r="BK1296" s="1"/>
      <c r="BL1296" s="1"/>
    </row>
    <row r="1297" spans="4:64" hidden="1"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  <c r="BF1297" s="1"/>
      <c r="BG1297" s="1"/>
      <c r="BH1297" s="1"/>
      <c r="BI1297" s="1"/>
      <c r="BJ1297" s="1"/>
      <c r="BK1297" s="1"/>
      <c r="BL1297" s="1"/>
    </row>
    <row r="1298" spans="4:64" hidden="1"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  <c r="BH1298" s="1"/>
      <c r="BI1298" s="1"/>
      <c r="BJ1298" s="1"/>
      <c r="BK1298" s="1"/>
      <c r="BL1298" s="1"/>
    </row>
    <row r="1299" spans="4:64" hidden="1"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  <c r="BF1299" s="1"/>
      <c r="BG1299" s="1"/>
      <c r="BH1299" s="1"/>
      <c r="BI1299" s="1"/>
      <c r="BJ1299" s="1"/>
      <c r="BK1299" s="1"/>
      <c r="BL1299" s="1"/>
    </row>
    <row r="1300" spans="4:64" hidden="1"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  <c r="BF1300" s="1"/>
      <c r="BG1300" s="1"/>
      <c r="BH1300" s="1"/>
      <c r="BI1300" s="1"/>
      <c r="BJ1300" s="1"/>
      <c r="BK1300" s="1"/>
      <c r="BL1300" s="1"/>
    </row>
    <row r="1301" spans="4:64" hidden="1"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  <c r="BF1301" s="1"/>
      <c r="BG1301" s="1"/>
      <c r="BH1301" s="1"/>
      <c r="BI1301" s="1"/>
      <c r="BJ1301" s="1"/>
      <c r="BK1301" s="1"/>
      <c r="BL1301" s="1"/>
    </row>
    <row r="1302" spans="4:64" hidden="1"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  <c r="BF1302" s="1"/>
      <c r="BG1302" s="1"/>
      <c r="BH1302" s="1"/>
      <c r="BI1302" s="1"/>
      <c r="BJ1302" s="1"/>
      <c r="BK1302" s="1"/>
      <c r="BL1302" s="1"/>
    </row>
    <row r="1303" spans="4:64" hidden="1"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  <c r="BH1303" s="1"/>
      <c r="BI1303" s="1"/>
      <c r="BJ1303" s="1"/>
      <c r="BK1303" s="1"/>
      <c r="BL1303" s="1"/>
    </row>
    <row r="1304" spans="4:64" hidden="1"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  <c r="BF1304" s="1"/>
      <c r="BG1304" s="1"/>
      <c r="BH1304" s="1"/>
      <c r="BI1304" s="1"/>
      <c r="BJ1304" s="1"/>
      <c r="BK1304" s="1"/>
      <c r="BL1304" s="1"/>
    </row>
    <row r="1305" spans="4:64" hidden="1"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  <c r="BF1305" s="1"/>
      <c r="BG1305" s="1"/>
      <c r="BH1305" s="1"/>
      <c r="BI1305" s="1"/>
      <c r="BJ1305" s="1"/>
      <c r="BK1305" s="1"/>
      <c r="BL1305" s="1"/>
    </row>
    <row r="1306" spans="4:64" hidden="1"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  <c r="BF1306" s="1"/>
      <c r="BG1306" s="1"/>
      <c r="BH1306" s="1"/>
      <c r="BI1306" s="1"/>
      <c r="BJ1306" s="1"/>
      <c r="BK1306" s="1"/>
      <c r="BL1306" s="1"/>
    </row>
    <row r="1307" spans="4:64" hidden="1"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  <c r="BF1307" s="1"/>
      <c r="BG1307" s="1"/>
      <c r="BH1307" s="1"/>
      <c r="BI1307" s="1"/>
      <c r="BJ1307" s="1"/>
      <c r="BK1307" s="1"/>
      <c r="BL1307" s="1"/>
    </row>
    <row r="1308" spans="4:64" hidden="1"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  <c r="BF1308" s="1"/>
      <c r="BG1308" s="1"/>
      <c r="BH1308" s="1"/>
      <c r="BI1308" s="1"/>
      <c r="BJ1308" s="1"/>
      <c r="BK1308" s="1"/>
      <c r="BL1308" s="1"/>
    </row>
    <row r="1309" spans="4:64" hidden="1"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  <c r="BF1309" s="1"/>
      <c r="BG1309" s="1"/>
      <c r="BH1309" s="1"/>
      <c r="BI1309" s="1"/>
      <c r="BJ1309" s="1"/>
      <c r="BK1309" s="1"/>
      <c r="BL1309" s="1"/>
    </row>
    <row r="1310" spans="4:64" hidden="1"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  <c r="BF1310" s="1"/>
      <c r="BG1310" s="1"/>
      <c r="BH1310" s="1"/>
      <c r="BI1310" s="1"/>
      <c r="BJ1310" s="1"/>
      <c r="BK1310" s="1"/>
      <c r="BL1310" s="1"/>
    </row>
    <row r="1311" spans="4:64" hidden="1"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  <c r="BF1311" s="1"/>
      <c r="BG1311" s="1"/>
      <c r="BH1311" s="1"/>
      <c r="BI1311" s="1"/>
      <c r="BJ1311" s="1"/>
      <c r="BK1311" s="1"/>
      <c r="BL1311" s="1"/>
    </row>
    <row r="1312" spans="4:64" hidden="1"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  <c r="BH1312" s="1"/>
      <c r="BI1312" s="1"/>
      <c r="BJ1312" s="1"/>
      <c r="BK1312" s="1"/>
      <c r="BL1312" s="1"/>
    </row>
    <row r="1313" spans="4:64" hidden="1"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  <c r="BF1313" s="1"/>
      <c r="BG1313" s="1"/>
      <c r="BH1313" s="1"/>
      <c r="BI1313" s="1"/>
      <c r="BJ1313" s="1"/>
      <c r="BK1313" s="1"/>
      <c r="BL1313" s="1"/>
    </row>
    <row r="1314" spans="4:64" hidden="1"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  <c r="BF1314" s="1"/>
      <c r="BG1314" s="1"/>
      <c r="BH1314" s="1"/>
      <c r="BI1314" s="1"/>
      <c r="BJ1314" s="1"/>
      <c r="BK1314" s="1"/>
      <c r="BL1314" s="1"/>
    </row>
    <row r="1315" spans="4:64" hidden="1"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  <c r="BH1315" s="1"/>
      <c r="BI1315" s="1"/>
      <c r="BJ1315" s="1"/>
      <c r="BK1315" s="1"/>
      <c r="BL1315" s="1"/>
    </row>
    <row r="1316" spans="4:64" hidden="1"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  <c r="BF1316" s="1"/>
      <c r="BG1316" s="1"/>
      <c r="BH1316" s="1"/>
      <c r="BI1316" s="1"/>
      <c r="BJ1316" s="1"/>
      <c r="BK1316" s="1"/>
      <c r="BL1316" s="1"/>
    </row>
    <row r="1317" spans="4:64" hidden="1"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  <c r="BF1317" s="1"/>
      <c r="BG1317" s="1"/>
      <c r="BH1317" s="1"/>
      <c r="BI1317" s="1"/>
      <c r="BJ1317" s="1"/>
      <c r="BK1317" s="1"/>
      <c r="BL1317" s="1"/>
    </row>
    <row r="1318" spans="4:64" hidden="1"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  <c r="BF1318" s="1"/>
      <c r="BG1318" s="1"/>
      <c r="BH1318" s="1"/>
      <c r="BI1318" s="1"/>
      <c r="BJ1318" s="1"/>
      <c r="BK1318" s="1"/>
      <c r="BL1318" s="1"/>
    </row>
    <row r="1319" spans="4:64" hidden="1"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  <c r="BF1319" s="1"/>
      <c r="BG1319" s="1"/>
      <c r="BH1319" s="1"/>
      <c r="BI1319" s="1"/>
      <c r="BJ1319" s="1"/>
      <c r="BK1319" s="1"/>
      <c r="BL1319" s="1"/>
    </row>
    <row r="1320" spans="4:64" hidden="1"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  <c r="BF1320" s="1"/>
      <c r="BG1320" s="1"/>
      <c r="BH1320" s="1"/>
      <c r="BI1320" s="1"/>
      <c r="BJ1320" s="1"/>
      <c r="BK1320" s="1"/>
      <c r="BL1320" s="1"/>
    </row>
    <row r="1321" spans="4:64" hidden="1"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  <c r="BF1321" s="1"/>
      <c r="BG1321" s="1"/>
      <c r="BH1321" s="1"/>
      <c r="BI1321" s="1"/>
      <c r="BJ1321" s="1"/>
      <c r="BK1321" s="1"/>
      <c r="BL1321" s="1"/>
    </row>
    <row r="1322" spans="4:64" hidden="1"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  <c r="BF1322" s="1"/>
      <c r="BG1322" s="1"/>
      <c r="BH1322" s="1"/>
      <c r="BI1322" s="1"/>
      <c r="BJ1322" s="1"/>
      <c r="BK1322" s="1"/>
      <c r="BL1322" s="1"/>
    </row>
    <row r="1323" spans="4:64" hidden="1"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  <c r="BF1323" s="1"/>
      <c r="BG1323" s="1"/>
      <c r="BH1323" s="1"/>
      <c r="BI1323" s="1"/>
      <c r="BJ1323" s="1"/>
      <c r="BK1323" s="1"/>
      <c r="BL1323" s="1"/>
    </row>
    <row r="1324" spans="4:64" hidden="1"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  <c r="BF1324" s="1"/>
      <c r="BG1324" s="1"/>
      <c r="BH1324" s="1"/>
      <c r="BI1324" s="1"/>
      <c r="BJ1324" s="1"/>
      <c r="BK1324" s="1"/>
      <c r="BL1324" s="1"/>
    </row>
    <row r="1325" spans="4:64" hidden="1"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  <c r="BF1325" s="1"/>
      <c r="BG1325" s="1"/>
      <c r="BH1325" s="1"/>
      <c r="BI1325" s="1"/>
      <c r="BJ1325" s="1"/>
      <c r="BK1325" s="1"/>
      <c r="BL1325" s="1"/>
    </row>
    <row r="1326" spans="4:64" hidden="1"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  <c r="BF1326" s="1"/>
      <c r="BG1326" s="1"/>
      <c r="BH1326" s="1"/>
      <c r="BI1326" s="1"/>
      <c r="BJ1326" s="1"/>
      <c r="BK1326" s="1"/>
      <c r="BL1326" s="1"/>
    </row>
    <row r="1327" spans="4:64" hidden="1"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  <c r="BH1327" s="1"/>
      <c r="BI1327" s="1"/>
      <c r="BJ1327" s="1"/>
      <c r="BK1327" s="1"/>
      <c r="BL1327" s="1"/>
    </row>
    <row r="1328" spans="4:64" hidden="1"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  <c r="BH1328" s="1"/>
      <c r="BI1328" s="1"/>
      <c r="BJ1328" s="1"/>
      <c r="BK1328" s="1"/>
      <c r="BL1328" s="1"/>
    </row>
    <row r="1329" spans="4:64" hidden="1"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  <c r="BH1329" s="1"/>
      <c r="BI1329" s="1"/>
      <c r="BJ1329" s="1"/>
      <c r="BK1329" s="1"/>
      <c r="BL1329" s="1"/>
    </row>
    <row r="1330" spans="4:64" hidden="1"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  <c r="BF1330" s="1"/>
      <c r="BG1330" s="1"/>
      <c r="BH1330" s="1"/>
      <c r="BI1330" s="1"/>
      <c r="BJ1330" s="1"/>
      <c r="BK1330" s="1"/>
      <c r="BL1330" s="1"/>
    </row>
    <row r="1331" spans="4:64" hidden="1"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  <c r="BF1331" s="1"/>
      <c r="BG1331" s="1"/>
      <c r="BH1331" s="1"/>
      <c r="BI1331" s="1"/>
      <c r="BJ1331" s="1"/>
      <c r="BK1331" s="1"/>
      <c r="BL1331" s="1"/>
    </row>
    <row r="1332" spans="4:64" hidden="1"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  <c r="BF1332" s="1"/>
      <c r="BG1332" s="1"/>
      <c r="BH1332" s="1"/>
      <c r="BI1332" s="1"/>
      <c r="BJ1332" s="1"/>
      <c r="BK1332" s="1"/>
      <c r="BL1332" s="1"/>
    </row>
    <row r="1333" spans="4:64" hidden="1"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  <c r="BF1333" s="1"/>
      <c r="BG1333" s="1"/>
      <c r="BH1333" s="1"/>
      <c r="BI1333" s="1"/>
      <c r="BJ1333" s="1"/>
      <c r="BK1333" s="1"/>
      <c r="BL1333" s="1"/>
    </row>
    <row r="1334" spans="4:64" hidden="1"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  <c r="BF1334" s="1"/>
      <c r="BG1334" s="1"/>
      <c r="BH1334" s="1"/>
      <c r="BI1334" s="1"/>
      <c r="BJ1334" s="1"/>
      <c r="BK1334" s="1"/>
      <c r="BL1334" s="1"/>
    </row>
    <row r="1335" spans="4:64" hidden="1"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  <c r="BF1335" s="1"/>
      <c r="BG1335" s="1"/>
      <c r="BH1335" s="1"/>
      <c r="BI1335" s="1"/>
      <c r="BJ1335" s="1"/>
      <c r="BK1335" s="1"/>
      <c r="BL1335" s="1"/>
    </row>
    <row r="1336" spans="4:64" hidden="1"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  <c r="BF1336" s="1"/>
      <c r="BG1336" s="1"/>
      <c r="BH1336" s="1"/>
      <c r="BI1336" s="1"/>
      <c r="BJ1336" s="1"/>
      <c r="BK1336" s="1"/>
      <c r="BL1336" s="1"/>
    </row>
    <row r="1337" spans="4:64" hidden="1"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  <c r="BF1337" s="1"/>
      <c r="BG1337" s="1"/>
      <c r="BH1337" s="1"/>
      <c r="BI1337" s="1"/>
      <c r="BJ1337" s="1"/>
      <c r="BK1337" s="1"/>
      <c r="BL1337" s="1"/>
    </row>
    <row r="1338" spans="4:64" hidden="1"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  <c r="BF1338" s="1"/>
      <c r="BG1338" s="1"/>
      <c r="BH1338" s="1"/>
      <c r="BI1338" s="1"/>
      <c r="BJ1338" s="1"/>
      <c r="BK1338" s="1"/>
      <c r="BL1338" s="1"/>
    </row>
    <row r="1339" spans="4:64" hidden="1"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  <c r="BF1339" s="1"/>
      <c r="BG1339" s="1"/>
      <c r="BH1339" s="1"/>
      <c r="BI1339" s="1"/>
      <c r="BJ1339" s="1"/>
      <c r="BK1339" s="1"/>
      <c r="BL1339" s="1"/>
    </row>
    <row r="1340" spans="4:64" hidden="1"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  <c r="BF1340" s="1"/>
      <c r="BG1340" s="1"/>
      <c r="BH1340" s="1"/>
      <c r="BI1340" s="1"/>
      <c r="BJ1340" s="1"/>
      <c r="BK1340" s="1"/>
      <c r="BL1340" s="1"/>
    </row>
    <row r="1341" spans="4:64" hidden="1"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  <c r="BF1341" s="1"/>
      <c r="BG1341" s="1"/>
      <c r="BH1341" s="1"/>
      <c r="BI1341" s="1"/>
      <c r="BJ1341" s="1"/>
      <c r="BK1341" s="1"/>
      <c r="BL1341" s="1"/>
    </row>
    <row r="1342" spans="4:64" hidden="1"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  <c r="BJ1342" s="1"/>
      <c r="BK1342" s="1"/>
      <c r="BL1342" s="1"/>
    </row>
    <row r="1343" spans="4:64" hidden="1"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  <c r="BF1343" s="1"/>
      <c r="BG1343" s="1"/>
      <c r="BH1343" s="1"/>
      <c r="BI1343" s="1"/>
      <c r="BJ1343" s="1"/>
      <c r="BK1343" s="1"/>
      <c r="BL1343" s="1"/>
    </row>
    <row r="1344" spans="4:64" hidden="1"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  <c r="BF1344" s="1"/>
      <c r="BG1344" s="1"/>
      <c r="BH1344" s="1"/>
      <c r="BI1344" s="1"/>
      <c r="BJ1344" s="1"/>
      <c r="BK1344" s="1"/>
      <c r="BL1344" s="1"/>
    </row>
    <row r="1345" spans="4:64" hidden="1"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  <c r="BF1345" s="1"/>
      <c r="BG1345" s="1"/>
      <c r="BH1345" s="1"/>
      <c r="BI1345" s="1"/>
      <c r="BJ1345" s="1"/>
      <c r="BK1345" s="1"/>
      <c r="BL1345" s="1"/>
    </row>
    <row r="1346" spans="4:64" hidden="1"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  <c r="BF1346" s="1"/>
      <c r="BG1346" s="1"/>
      <c r="BH1346" s="1"/>
      <c r="BI1346" s="1"/>
      <c r="BJ1346" s="1"/>
      <c r="BK1346" s="1"/>
      <c r="BL1346" s="1"/>
    </row>
    <row r="1347" spans="4:64" hidden="1"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  <c r="BF1347" s="1"/>
      <c r="BG1347" s="1"/>
      <c r="BH1347" s="1"/>
      <c r="BI1347" s="1"/>
      <c r="BJ1347" s="1"/>
      <c r="BK1347" s="1"/>
      <c r="BL1347" s="1"/>
    </row>
    <row r="1348" spans="4:64" hidden="1"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  <c r="BF1348" s="1"/>
      <c r="BG1348" s="1"/>
      <c r="BH1348" s="1"/>
      <c r="BI1348" s="1"/>
      <c r="BJ1348" s="1"/>
      <c r="BK1348" s="1"/>
      <c r="BL1348" s="1"/>
    </row>
    <row r="1349" spans="4:64" hidden="1"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  <c r="BF1349" s="1"/>
      <c r="BG1349" s="1"/>
      <c r="BH1349" s="1"/>
      <c r="BI1349" s="1"/>
      <c r="BJ1349" s="1"/>
      <c r="BK1349" s="1"/>
      <c r="BL1349" s="1"/>
    </row>
    <row r="1350" spans="4:64" hidden="1"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  <c r="BF1350" s="1"/>
      <c r="BG1350" s="1"/>
      <c r="BH1350" s="1"/>
      <c r="BI1350" s="1"/>
      <c r="BJ1350" s="1"/>
      <c r="BK1350" s="1"/>
      <c r="BL1350" s="1"/>
    </row>
    <row r="1351" spans="4:64" hidden="1"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  <c r="BF1351" s="1"/>
      <c r="BG1351" s="1"/>
      <c r="BH1351" s="1"/>
      <c r="BI1351" s="1"/>
      <c r="BJ1351" s="1"/>
      <c r="BK1351" s="1"/>
      <c r="BL1351" s="1"/>
    </row>
    <row r="1352" spans="4:64" hidden="1"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  <c r="BF1352" s="1"/>
      <c r="BG1352" s="1"/>
      <c r="BH1352" s="1"/>
      <c r="BI1352" s="1"/>
      <c r="BJ1352" s="1"/>
      <c r="BK1352" s="1"/>
      <c r="BL1352" s="1"/>
    </row>
    <row r="1353" spans="4:64" hidden="1"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  <c r="BF1353" s="1"/>
      <c r="BG1353" s="1"/>
      <c r="BH1353" s="1"/>
      <c r="BI1353" s="1"/>
      <c r="BJ1353" s="1"/>
      <c r="BK1353" s="1"/>
      <c r="BL1353" s="1"/>
    </row>
    <row r="1354" spans="4:64" hidden="1"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  <c r="BF1354" s="1"/>
      <c r="BG1354" s="1"/>
      <c r="BH1354" s="1"/>
      <c r="BI1354" s="1"/>
      <c r="BJ1354" s="1"/>
      <c r="BK1354" s="1"/>
      <c r="BL1354" s="1"/>
    </row>
    <row r="1355" spans="4:64" hidden="1"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  <c r="BF1355" s="1"/>
      <c r="BG1355" s="1"/>
      <c r="BH1355" s="1"/>
      <c r="BI1355" s="1"/>
      <c r="BJ1355" s="1"/>
      <c r="BK1355" s="1"/>
      <c r="BL1355" s="1"/>
    </row>
    <row r="1356" spans="4:64" hidden="1"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  <c r="BH1356" s="1"/>
      <c r="BI1356" s="1"/>
      <c r="BJ1356" s="1"/>
      <c r="BK1356" s="1"/>
      <c r="BL1356" s="1"/>
    </row>
    <row r="1357" spans="4:64" hidden="1"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  <c r="BH1357" s="1"/>
      <c r="BI1357" s="1"/>
      <c r="BJ1357" s="1"/>
      <c r="BK1357" s="1"/>
      <c r="BL1357" s="1"/>
    </row>
    <row r="1358" spans="4:64" hidden="1"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  <c r="BH1358" s="1"/>
      <c r="BI1358" s="1"/>
      <c r="BJ1358" s="1"/>
      <c r="BK1358" s="1"/>
      <c r="BL1358" s="1"/>
    </row>
    <row r="1359" spans="4:64" hidden="1"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  <c r="BF1359" s="1"/>
      <c r="BG1359" s="1"/>
      <c r="BH1359" s="1"/>
      <c r="BI1359" s="1"/>
      <c r="BJ1359" s="1"/>
      <c r="BK1359" s="1"/>
      <c r="BL1359" s="1"/>
    </row>
    <row r="1360" spans="4:64" hidden="1"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  <c r="BF1360" s="1"/>
      <c r="BG1360" s="1"/>
      <c r="BH1360" s="1"/>
      <c r="BI1360" s="1"/>
      <c r="BJ1360" s="1"/>
      <c r="BK1360" s="1"/>
      <c r="BL1360" s="1"/>
    </row>
    <row r="1361" spans="4:64" hidden="1"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  <c r="BF1361" s="1"/>
      <c r="BG1361" s="1"/>
      <c r="BH1361" s="1"/>
      <c r="BI1361" s="1"/>
      <c r="BJ1361" s="1"/>
      <c r="BK1361" s="1"/>
      <c r="BL1361" s="1"/>
    </row>
    <row r="1362" spans="4:64" hidden="1"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  <c r="BF1362" s="1"/>
      <c r="BG1362" s="1"/>
      <c r="BH1362" s="1"/>
      <c r="BI1362" s="1"/>
      <c r="BJ1362" s="1"/>
      <c r="BK1362" s="1"/>
      <c r="BL1362" s="1"/>
    </row>
    <row r="1363" spans="4:64" hidden="1"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  <c r="BF1363" s="1"/>
      <c r="BG1363" s="1"/>
      <c r="BH1363" s="1"/>
      <c r="BI1363" s="1"/>
      <c r="BJ1363" s="1"/>
      <c r="BK1363" s="1"/>
      <c r="BL1363" s="1"/>
    </row>
    <row r="1364" spans="4:64" hidden="1"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  <c r="BF1364" s="1"/>
      <c r="BG1364" s="1"/>
      <c r="BH1364" s="1"/>
      <c r="BI1364" s="1"/>
      <c r="BJ1364" s="1"/>
      <c r="BK1364" s="1"/>
      <c r="BL1364" s="1"/>
    </row>
    <row r="1365" spans="4:64" hidden="1"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  <c r="BJ1365" s="1"/>
      <c r="BK1365" s="1"/>
      <c r="BL1365" s="1"/>
    </row>
    <row r="1366" spans="4:64" hidden="1"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  <c r="BH1366" s="1"/>
      <c r="BI1366" s="1"/>
      <c r="BJ1366" s="1"/>
      <c r="BK1366" s="1"/>
      <c r="BL1366" s="1"/>
    </row>
    <row r="1367" spans="4:64" hidden="1"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  <c r="BJ1367" s="1"/>
      <c r="BK1367" s="1"/>
      <c r="BL1367" s="1"/>
    </row>
    <row r="1368" spans="4:64" hidden="1"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  <c r="BF1368" s="1"/>
      <c r="BG1368" s="1"/>
      <c r="BH1368" s="1"/>
      <c r="BI1368" s="1"/>
      <c r="BJ1368" s="1"/>
      <c r="BK1368" s="1"/>
      <c r="BL1368" s="1"/>
    </row>
    <row r="1369" spans="4:64" hidden="1"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  <c r="BF1369" s="1"/>
      <c r="BG1369" s="1"/>
      <c r="BH1369" s="1"/>
      <c r="BI1369" s="1"/>
      <c r="BJ1369" s="1"/>
      <c r="BK1369" s="1"/>
      <c r="BL1369" s="1"/>
    </row>
    <row r="1370" spans="4:64" hidden="1"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  <c r="BH1370" s="1"/>
      <c r="BI1370" s="1"/>
      <c r="BJ1370" s="1"/>
      <c r="BK1370" s="1"/>
      <c r="BL1370" s="1"/>
    </row>
    <row r="1371" spans="4:64" hidden="1"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  <c r="BF1371" s="1"/>
      <c r="BG1371" s="1"/>
      <c r="BH1371" s="1"/>
      <c r="BI1371" s="1"/>
      <c r="BJ1371" s="1"/>
      <c r="BK1371" s="1"/>
      <c r="BL1371" s="1"/>
    </row>
    <row r="1372" spans="4:64" hidden="1"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  <c r="BF1372" s="1"/>
      <c r="BG1372" s="1"/>
      <c r="BH1372" s="1"/>
      <c r="BI1372" s="1"/>
      <c r="BJ1372" s="1"/>
      <c r="BK1372" s="1"/>
      <c r="BL1372" s="1"/>
    </row>
    <row r="1373" spans="4:64" hidden="1"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  <c r="BF1373" s="1"/>
      <c r="BG1373" s="1"/>
      <c r="BH1373" s="1"/>
      <c r="BI1373" s="1"/>
      <c r="BJ1373" s="1"/>
      <c r="BK1373" s="1"/>
      <c r="BL1373" s="1"/>
    </row>
    <row r="1374" spans="4:64" hidden="1"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  <c r="BF1374" s="1"/>
      <c r="BG1374" s="1"/>
      <c r="BH1374" s="1"/>
      <c r="BI1374" s="1"/>
      <c r="BJ1374" s="1"/>
      <c r="BK1374" s="1"/>
      <c r="BL1374" s="1"/>
    </row>
    <row r="1375" spans="4:64" hidden="1"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  <c r="BF1375" s="1"/>
      <c r="BG1375" s="1"/>
      <c r="BH1375" s="1"/>
      <c r="BI1375" s="1"/>
      <c r="BJ1375" s="1"/>
      <c r="BK1375" s="1"/>
      <c r="BL1375" s="1"/>
    </row>
    <row r="1376" spans="4:64" hidden="1"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  <c r="BF1376" s="1"/>
      <c r="BG1376" s="1"/>
      <c r="BH1376" s="1"/>
      <c r="BI1376" s="1"/>
      <c r="BJ1376" s="1"/>
      <c r="BK1376" s="1"/>
      <c r="BL1376" s="1"/>
    </row>
    <row r="1377" spans="4:64" hidden="1"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  <c r="BF1377" s="1"/>
      <c r="BG1377" s="1"/>
      <c r="BH1377" s="1"/>
      <c r="BI1377" s="1"/>
      <c r="BJ1377" s="1"/>
      <c r="BK1377" s="1"/>
      <c r="BL1377" s="1"/>
    </row>
    <row r="1378" spans="4:64" hidden="1"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  <c r="BF1378" s="1"/>
      <c r="BG1378" s="1"/>
      <c r="BH1378" s="1"/>
      <c r="BI1378" s="1"/>
      <c r="BJ1378" s="1"/>
      <c r="BK1378" s="1"/>
      <c r="BL1378" s="1"/>
    </row>
    <row r="1379" spans="4:64" hidden="1"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  <c r="BF1379" s="1"/>
      <c r="BG1379" s="1"/>
      <c r="BH1379" s="1"/>
      <c r="BI1379" s="1"/>
      <c r="BJ1379" s="1"/>
      <c r="BK1379" s="1"/>
      <c r="BL1379" s="1"/>
    </row>
    <row r="1380" spans="4:64" hidden="1"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  <c r="BF1380" s="1"/>
      <c r="BG1380" s="1"/>
      <c r="BH1380" s="1"/>
      <c r="BI1380" s="1"/>
      <c r="BJ1380" s="1"/>
      <c r="BK1380" s="1"/>
      <c r="BL1380" s="1"/>
    </row>
    <row r="1381" spans="4:64" hidden="1"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  <c r="BF1381" s="1"/>
      <c r="BG1381" s="1"/>
      <c r="BH1381" s="1"/>
      <c r="BI1381" s="1"/>
      <c r="BJ1381" s="1"/>
      <c r="BK1381" s="1"/>
      <c r="BL1381" s="1"/>
    </row>
    <row r="1382" spans="4:64" hidden="1"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  <c r="BF1382" s="1"/>
      <c r="BG1382" s="1"/>
      <c r="BH1382" s="1"/>
      <c r="BI1382" s="1"/>
      <c r="BJ1382" s="1"/>
      <c r="BK1382" s="1"/>
      <c r="BL1382" s="1"/>
    </row>
    <row r="1383" spans="4:64" hidden="1"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  <c r="BF1383" s="1"/>
      <c r="BG1383" s="1"/>
      <c r="BH1383" s="1"/>
      <c r="BI1383" s="1"/>
      <c r="BJ1383" s="1"/>
      <c r="BK1383" s="1"/>
      <c r="BL1383" s="1"/>
    </row>
    <row r="1384" spans="4:64" hidden="1"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  <c r="BH1384" s="1"/>
      <c r="BI1384" s="1"/>
      <c r="BJ1384" s="1"/>
      <c r="BK1384" s="1"/>
      <c r="BL1384" s="1"/>
    </row>
    <row r="1385" spans="4:64" hidden="1"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  <c r="BH1385" s="1"/>
      <c r="BI1385" s="1"/>
      <c r="BJ1385" s="1"/>
      <c r="BK1385" s="1"/>
      <c r="BL1385" s="1"/>
    </row>
    <row r="1386" spans="4:64" hidden="1"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  <c r="BH1386" s="1"/>
      <c r="BI1386" s="1"/>
      <c r="BJ1386" s="1"/>
      <c r="BK1386" s="1"/>
      <c r="BL1386" s="1"/>
    </row>
    <row r="1387" spans="4:64" hidden="1"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  <c r="BF1387" s="1"/>
      <c r="BG1387" s="1"/>
      <c r="BH1387" s="1"/>
      <c r="BI1387" s="1"/>
      <c r="BJ1387" s="1"/>
      <c r="BK1387" s="1"/>
      <c r="BL1387" s="1"/>
    </row>
    <row r="1388" spans="4:64" hidden="1"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  <c r="BF1388" s="1"/>
      <c r="BG1388" s="1"/>
      <c r="BH1388" s="1"/>
      <c r="BI1388" s="1"/>
      <c r="BJ1388" s="1"/>
      <c r="BK1388" s="1"/>
      <c r="BL1388" s="1"/>
    </row>
    <row r="1389" spans="4:64" hidden="1"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  <c r="BF1389" s="1"/>
      <c r="BG1389" s="1"/>
      <c r="BH1389" s="1"/>
      <c r="BI1389" s="1"/>
      <c r="BJ1389" s="1"/>
      <c r="BK1389" s="1"/>
      <c r="BL1389" s="1"/>
    </row>
    <row r="1390" spans="4:64" hidden="1"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  <c r="BF1390" s="1"/>
      <c r="BG1390" s="1"/>
      <c r="BH1390" s="1"/>
      <c r="BI1390" s="1"/>
      <c r="BJ1390" s="1"/>
      <c r="BK1390" s="1"/>
      <c r="BL1390" s="1"/>
    </row>
    <row r="1391" spans="4:64" hidden="1"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  <c r="BH1391" s="1"/>
      <c r="BI1391" s="1"/>
      <c r="BJ1391" s="1"/>
      <c r="BK1391" s="1"/>
      <c r="BL1391" s="1"/>
    </row>
    <row r="1392" spans="4:64" hidden="1"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  <c r="BH1392" s="1"/>
      <c r="BI1392" s="1"/>
      <c r="BJ1392" s="1"/>
      <c r="BK1392" s="1"/>
      <c r="BL1392" s="1"/>
    </row>
    <row r="1393" spans="4:64" hidden="1"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  <c r="BH1393" s="1"/>
      <c r="BI1393" s="1"/>
      <c r="BJ1393" s="1"/>
      <c r="BK1393" s="1"/>
      <c r="BL1393" s="1"/>
    </row>
    <row r="1394" spans="4:64" hidden="1"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  <c r="BH1394" s="1"/>
      <c r="BI1394" s="1"/>
      <c r="BJ1394" s="1"/>
      <c r="BK1394" s="1"/>
      <c r="BL1394" s="1"/>
    </row>
    <row r="1395" spans="4:64" hidden="1"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  <c r="BH1395" s="1"/>
      <c r="BI1395" s="1"/>
      <c r="BJ1395" s="1"/>
      <c r="BK1395" s="1"/>
      <c r="BL1395" s="1"/>
    </row>
    <row r="1396" spans="4:64" hidden="1"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  <c r="BH1396" s="1"/>
      <c r="BI1396" s="1"/>
      <c r="BJ1396" s="1"/>
      <c r="BK1396" s="1"/>
      <c r="BL1396" s="1"/>
    </row>
    <row r="1397" spans="4:64" hidden="1"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  <c r="BH1397" s="1"/>
      <c r="BI1397" s="1"/>
      <c r="BJ1397" s="1"/>
      <c r="BK1397" s="1"/>
      <c r="BL1397" s="1"/>
    </row>
    <row r="1398" spans="4:64" hidden="1"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  <c r="BH1398" s="1"/>
      <c r="BI1398" s="1"/>
      <c r="BJ1398" s="1"/>
      <c r="BK1398" s="1"/>
      <c r="BL1398" s="1"/>
    </row>
    <row r="1399" spans="4:64" hidden="1"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  <c r="BH1399" s="1"/>
      <c r="BI1399" s="1"/>
      <c r="BJ1399" s="1"/>
      <c r="BK1399" s="1"/>
      <c r="BL1399" s="1"/>
    </row>
    <row r="1400" spans="4:64" hidden="1"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  <c r="BH1400" s="1"/>
      <c r="BI1400" s="1"/>
      <c r="BJ1400" s="1"/>
      <c r="BK1400" s="1"/>
      <c r="BL1400" s="1"/>
    </row>
    <row r="1401" spans="4:64" hidden="1"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  <c r="BH1401" s="1"/>
      <c r="BI1401" s="1"/>
      <c r="BJ1401" s="1"/>
      <c r="BK1401" s="1"/>
      <c r="BL1401" s="1"/>
    </row>
    <row r="1402" spans="4:64" hidden="1"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  <c r="BJ1402" s="1"/>
      <c r="BK1402" s="1"/>
      <c r="BL1402" s="1"/>
    </row>
    <row r="1403" spans="4:64" hidden="1"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  <c r="BJ1403" s="1"/>
      <c r="BK1403" s="1"/>
      <c r="BL1403" s="1"/>
    </row>
    <row r="1404" spans="4:64" hidden="1"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  <c r="BJ1404" s="1"/>
      <c r="BK1404" s="1"/>
      <c r="BL1404" s="1"/>
    </row>
    <row r="1405" spans="4:64" hidden="1"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</row>
    <row r="1406" spans="4:64" hidden="1"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  <c r="BJ1406" s="1"/>
      <c r="BK1406" s="1"/>
      <c r="BL1406" s="1"/>
    </row>
    <row r="1407" spans="4:64" hidden="1"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  <c r="BJ1407" s="1"/>
      <c r="BK1407" s="1"/>
      <c r="BL1407" s="1"/>
    </row>
    <row r="1408" spans="4:64" hidden="1"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  <c r="BJ1408" s="1"/>
      <c r="BK1408" s="1"/>
      <c r="BL1408" s="1"/>
    </row>
    <row r="1409" spans="4:64" hidden="1"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  <c r="BJ1409" s="1"/>
      <c r="BK1409" s="1"/>
      <c r="BL1409" s="1"/>
    </row>
    <row r="1410" spans="4:64" hidden="1"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  <c r="BJ1410" s="1"/>
      <c r="BK1410" s="1"/>
      <c r="BL1410" s="1"/>
    </row>
    <row r="1411" spans="4:64" hidden="1"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  <c r="BJ1411" s="1"/>
      <c r="BK1411" s="1"/>
      <c r="BL1411" s="1"/>
    </row>
    <row r="1412" spans="4:64" hidden="1"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  <c r="BJ1412" s="1"/>
      <c r="BK1412" s="1"/>
      <c r="BL1412" s="1"/>
    </row>
    <row r="1413" spans="4:64" hidden="1"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  <c r="BJ1413" s="1"/>
      <c r="BK1413" s="1"/>
      <c r="BL1413" s="1"/>
    </row>
    <row r="1414" spans="4:64" hidden="1"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  <c r="BJ1414" s="1"/>
      <c r="BK1414" s="1"/>
      <c r="BL1414" s="1"/>
    </row>
    <row r="1415" spans="4:64"/>
    <row r="1416" spans="4:64"/>
    <row r="1417" spans="4:64"/>
    <row r="1418" spans="4:64"/>
    <row r="1419" spans="4:64"/>
    <row r="1420" spans="4:64"/>
    <row r="1421" spans="4:64"/>
    <row r="1422" spans="4:64"/>
    <row r="1423" spans="4:64"/>
    <row r="1424" spans="4:6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70"/>
    <row r="1471"/>
    <row r="1472"/>
    <row r="1475"/>
    <row r="1476"/>
    <row r="1477"/>
    <row r="1478"/>
    <row r="1479"/>
    <row r="1480"/>
    <row r="1483"/>
    <row r="1493"/>
    <row r="1592"/>
    <row r="1593"/>
    <row r="1594"/>
    <row r="1608"/>
    <row r="1609"/>
    <row r="1610"/>
    <row r="1611"/>
    <row r="1612"/>
    <row r="1613"/>
    <row r="1616"/>
    <row r="1621"/>
    <row r="1624"/>
    <row r="1625"/>
    <row r="1626"/>
    <row r="1627"/>
    <row r="1628"/>
    <row r="1629"/>
    <row r="1630"/>
    <row r="1631"/>
    <row r="1632"/>
    <row r="1633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7"/>
    <row r="1828"/>
    <row r="1830"/>
    <row r="1831"/>
    <row r="1832"/>
    <row r="1833"/>
    <row r="1834"/>
    <row r="1835"/>
    <row r="1836"/>
    <row r="1837"/>
    <row r="1838"/>
    <row r="1839"/>
    <row r="1840"/>
  </sheetData>
  <sheetProtection algorithmName="SHA-512" hashValue="y9PBhoXDJ3v9ef9WoL1aZmQ8sCj+Rskh//E9bNZch7KDBRdcYTQ/NYF6Qnge6uPmrjjoudey6Mh45k9cAGaZ0w==" saltValue="Nuf+Y9ZG/cNzsKpF7rZ2Kg==" spinCount="100000" sheet="1" objects="1" scenarios="1"/>
  <mergeCells count="27">
    <mergeCell ref="D148:BI148"/>
    <mergeCell ref="D31:BI31"/>
    <mergeCell ref="T2:Y2"/>
    <mergeCell ref="AA2:AF2"/>
    <mergeCell ref="AH2:AM2"/>
    <mergeCell ref="D63:BI63"/>
    <mergeCell ref="D2:H3"/>
    <mergeCell ref="AO2:AT2"/>
    <mergeCell ref="D37:BI37"/>
    <mergeCell ref="D21:BI21"/>
    <mergeCell ref="D58:BI58"/>
    <mergeCell ref="D299:BI299"/>
    <mergeCell ref="D68:BI68"/>
    <mergeCell ref="D109:BI109"/>
    <mergeCell ref="D124:BI124"/>
    <mergeCell ref="D193:BI193"/>
    <mergeCell ref="D239:BI239"/>
    <mergeCell ref="D96:BI96"/>
    <mergeCell ref="D119:BI119"/>
    <mergeCell ref="D143:BI143"/>
    <mergeCell ref="D169:BI169"/>
    <mergeCell ref="D206:BI206"/>
    <mergeCell ref="D278:BI278"/>
    <mergeCell ref="D257:BI257"/>
    <mergeCell ref="D217:BI217"/>
    <mergeCell ref="D231:BI231"/>
    <mergeCell ref="D186:BI186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24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13D3-1B27-41FB-99BD-AF42DB5A72A2}">
  <sheetPr codeName="Sheet2"/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52E1-BBCF-4394-BE20-86FDFBD85F4C}">
  <sheetPr codeName="Sheet3"/>
  <dimension ref="A1:AW302"/>
  <sheetViews>
    <sheetView workbookViewId="0">
      <selection activeCell="C3" sqref="C3"/>
    </sheetView>
  </sheetViews>
  <sheetFormatPr defaultRowHeight="14.5"/>
  <cols>
    <col min="1" max="1" width="28.54296875" customWidth="1"/>
    <col min="3" max="3" width="21" bestFit="1" customWidth="1"/>
    <col min="4" max="4" width="94.453125" bestFit="1" customWidth="1"/>
    <col min="5" max="5" width="16" bestFit="1" customWidth="1"/>
  </cols>
  <sheetData>
    <row r="1" spans="1:49">
      <c r="A1" t="s">
        <v>203</v>
      </c>
      <c r="E1" t="s">
        <v>0</v>
      </c>
      <c r="O1" t="s">
        <v>204</v>
      </c>
      <c r="V1" t="s">
        <v>2</v>
      </c>
      <c r="AC1" t="s">
        <v>205</v>
      </c>
      <c r="AJ1" t="s">
        <v>206</v>
      </c>
    </row>
    <row r="2" spans="1:49">
      <c r="E2" t="s">
        <v>6</v>
      </c>
      <c r="F2" t="s">
        <v>7</v>
      </c>
      <c r="G2" t="s">
        <v>207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O2" t="s">
        <v>15</v>
      </c>
      <c r="P2" t="s">
        <v>16</v>
      </c>
      <c r="Q2" t="s">
        <v>208</v>
      </c>
      <c r="R2" t="s">
        <v>209</v>
      </c>
      <c r="S2" t="s">
        <v>19</v>
      </c>
      <c r="T2" t="s">
        <v>20</v>
      </c>
      <c r="V2" t="s">
        <v>21</v>
      </c>
      <c r="W2" t="s">
        <v>22</v>
      </c>
      <c r="X2" t="s">
        <v>210</v>
      </c>
      <c r="Y2" t="s">
        <v>211</v>
      </c>
      <c r="Z2" t="s">
        <v>25</v>
      </c>
      <c r="AA2" t="s">
        <v>26</v>
      </c>
      <c r="AC2" t="s">
        <v>27</v>
      </c>
      <c r="AD2" t="s">
        <v>28</v>
      </c>
      <c r="AE2" t="s">
        <v>212</v>
      </c>
      <c r="AF2" t="s">
        <v>213</v>
      </c>
      <c r="AG2" t="s">
        <v>31</v>
      </c>
      <c r="AH2" t="s">
        <v>32</v>
      </c>
      <c r="AJ2" t="s">
        <v>214</v>
      </c>
      <c r="AL2" t="s">
        <v>35</v>
      </c>
      <c r="AN2" t="s">
        <v>36</v>
      </c>
      <c r="AP2" t="s">
        <v>215</v>
      </c>
      <c r="AR2" t="s">
        <v>38</v>
      </c>
      <c r="AS2" t="s">
        <v>216</v>
      </c>
      <c r="AT2" t="s">
        <v>40</v>
      </c>
      <c r="AU2" t="s">
        <v>217</v>
      </c>
      <c r="AV2" t="s">
        <v>42</v>
      </c>
      <c r="AW2" t="s">
        <v>218</v>
      </c>
    </row>
    <row r="3" spans="1:49">
      <c r="A3" t="s">
        <v>219</v>
      </c>
    </row>
    <row r="4" spans="1:49">
      <c r="A4" t="s">
        <v>220</v>
      </c>
      <c r="B4" t="s">
        <v>221</v>
      </c>
      <c r="C4" t="s">
        <v>222</v>
      </c>
      <c r="D4" t="s">
        <v>223</v>
      </c>
      <c r="E4">
        <v>10971.67</v>
      </c>
      <c r="F4">
        <v>0.06</v>
      </c>
      <c r="G4">
        <v>658.30020000000002</v>
      </c>
      <c r="H4">
        <v>10313.3698</v>
      </c>
      <c r="I4">
        <v>2062.6739600000001</v>
      </c>
      <c r="J4">
        <v>639</v>
      </c>
      <c r="K4">
        <v>190</v>
      </c>
      <c r="L4">
        <v>13205.04376</v>
      </c>
      <c r="M4">
        <v>789.96024</v>
      </c>
      <c r="O4">
        <v>250</v>
      </c>
      <c r="P4">
        <v>15</v>
      </c>
      <c r="Q4">
        <v>235</v>
      </c>
      <c r="R4">
        <v>282</v>
      </c>
      <c r="S4">
        <v>13487.04376</v>
      </c>
      <c r="T4">
        <v>807.96024</v>
      </c>
      <c r="V4">
        <v>458.33</v>
      </c>
      <c r="W4">
        <v>27.499799999999997</v>
      </c>
      <c r="X4">
        <v>430.83019999999999</v>
      </c>
      <c r="Y4">
        <v>516.99623999999994</v>
      </c>
      <c r="Z4">
        <v>13722.04</v>
      </c>
      <c r="AA4">
        <v>822.96</v>
      </c>
      <c r="AJ4">
        <v>0.08</v>
      </c>
      <c r="AK4">
        <v>877.73360000000002</v>
      </c>
      <c r="AL4">
        <v>0.06</v>
      </c>
      <c r="AM4">
        <v>658.30020000000002</v>
      </c>
      <c r="AN4">
        <v>0.12</v>
      </c>
      <c r="AO4">
        <v>1316.6004</v>
      </c>
      <c r="AP4">
        <v>2.0000000000000011E-2</v>
      </c>
      <c r="AQ4">
        <v>219.43340000000012</v>
      </c>
      <c r="AR4">
        <v>5.0000000000000044</v>
      </c>
      <c r="AS4">
        <v>224.43340000000012</v>
      </c>
      <c r="AT4">
        <v>9.1666000000000079</v>
      </c>
      <c r="AU4">
        <v>228.60000000000014</v>
      </c>
    </row>
    <row r="5" spans="1:49">
      <c r="A5" t="s">
        <v>224</v>
      </c>
      <c r="B5" t="s">
        <v>225</v>
      </c>
      <c r="C5" t="s">
        <v>226</v>
      </c>
      <c r="D5" t="s">
        <v>227</v>
      </c>
      <c r="E5">
        <v>11805</v>
      </c>
      <c r="F5">
        <v>0.06</v>
      </c>
      <c r="G5">
        <v>708.3</v>
      </c>
      <c r="H5">
        <v>11096.7</v>
      </c>
      <c r="I5">
        <v>2219.34</v>
      </c>
      <c r="J5">
        <v>639</v>
      </c>
      <c r="K5">
        <v>190</v>
      </c>
      <c r="L5">
        <v>14145.04</v>
      </c>
      <c r="M5">
        <v>849.95999999999992</v>
      </c>
      <c r="O5">
        <v>250</v>
      </c>
      <c r="P5">
        <v>15</v>
      </c>
      <c r="Q5">
        <v>235</v>
      </c>
      <c r="R5">
        <v>282</v>
      </c>
      <c r="S5">
        <v>14427.04</v>
      </c>
      <c r="T5">
        <v>867.95999999999992</v>
      </c>
      <c r="V5">
        <v>458.33</v>
      </c>
      <c r="W5">
        <v>27.499799999999997</v>
      </c>
      <c r="X5">
        <v>430.83019999999999</v>
      </c>
      <c r="Y5">
        <v>516.99623999999994</v>
      </c>
      <c r="Z5">
        <v>14662.036240000001</v>
      </c>
      <c r="AA5">
        <v>882.95975999999996</v>
      </c>
      <c r="AJ5">
        <v>0.08</v>
      </c>
      <c r="AK5">
        <v>944.4</v>
      </c>
      <c r="AL5">
        <v>0.06</v>
      </c>
      <c r="AM5">
        <v>708.3</v>
      </c>
      <c r="AN5">
        <v>0.12</v>
      </c>
      <c r="AO5">
        <v>1416.6</v>
      </c>
      <c r="AP5">
        <v>1.9999999999999993E-2</v>
      </c>
      <c r="AQ5">
        <v>236.09999999999991</v>
      </c>
      <c r="AR5">
        <v>5.0000000000000044</v>
      </c>
      <c r="AS5">
        <v>241.09999999999991</v>
      </c>
      <c r="AT5">
        <v>9.1666000000000079</v>
      </c>
      <c r="AU5">
        <v>245.26659999999993</v>
      </c>
    </row>
    <row r="6" spans="1:49">
      <c r="A6" t="s">
        <v>224</v>
      </c>
      <c r="B6" t="s">
        <v>228</v>
      </c>
      <c r="C6" t="s">
        <v>229</v>
      </c>
      <c r="D6" t="s">
        <v>230</v>
      </c>
      <c r="E6">
        <v>12221.67</v>
      </c>
      <c r="F6">
        <v>0.06</v>
      </c>
      <c r="G6">
        <v>733.30020000000002</v>
      </c>
      <c r="H6">
        <v>11488.3698</v>
      </c>
      <c r="I6">
        <v>2297.6739600000001</v>
      </c>
      <c r="J6">
        <v>639</v>
      </c>
      <c r="K6">
        <v>190</v>
      </c>
      <c r="L6">
        <v>14615.04376</v>
      </c>
      <c r="M6">
        <v>879.96024</v>
      </c>
      <c r="O6">
        <v>250</v>
      </c>
      <c r="P6">
        <v>15</v>
      </c>
      <c r="Q6">
        <v>235</v>
      </c>
      <c r="R6">
        <v>282</v>
      </c>
      <c r="S6">
        <v>14897.04376</v>
      </c>
      <c r="T6">
        <v>897.96024</v>
      </c>
      <c r="V6">
        <v>458.33</v>
      </c>
      <c r="W6">
        <v>27.499799999999997</v>
      </c>
      <c r="X6">
        <v>430.83019999999999</v>
      </c>
      <c r="Y6">
        <v>516.99623999999994</v>
      </c>
      <c r="Z6">
        <v>15132.04</v>
      </c>
      <c r="AA6">
        <v>912.96</v>
      </c>
      <c r="AJ6">
        <v>0.08</v>
      </c>
      <c r="AK6">
        <v>977.73360000000002</v>
      </c>
      <c r="AL6">
        <v>0.06</v>
      </c>
      <c r="AM6">
        <v>733.30020000000002</v>
      </c>
      <c r="AN6">
        <v>0.12</v>
      </c>
      <c r="AO6">
        <v>1466.6004</v>
      </c>
      <c r="AP6">
        <v>2.0000000000000011E-2</v>
      </c>
      <c r="AQ6">
        <v>244.43340000000012</v>
      </c>
      <c r="AR6">
        <v>5.0000000000000044</v>
      </c>
      <c r="AS6">
        <v>249.43340000000012</v>
      </c>
      <c r="AT6">
        <v>9.1666000000000079</v>
      </c>
      <c r="AU6">
        <v>253.60000000000014</v>
      </c>
    </row>
    <row r="7" spans="1:49">
      <c r="A7" t="s">
        <v>231</v>
      </c>
      <c r="B7" t="s">
        <v>232</v>
      </c>
      <c r="C7" t="s">
        <v>233</v>
      </c>
      <c r="D7" t="s">
        <v>234</v>
      </c>
      <c r="E7">
        <v>12471.67</v>
      </c>
      <c r="F7">
        <v>0.06</v>
      </c>
      <c r="G7">
        <v>748.30020000000002</v>
      </c>
      <c r="H7">
        <v>11723.3698</v>
      </c>
      <c r="I7">
        <v>2344.6739600000001</v>
      </c>
      <c r="J7">
        <v>639</v>
      </c>
      <c r="K7">
        <v>190</v>
      </c>
      <c r="L7">
        <v>14897.04376</v>
      </c>
      <c r="M7">
        <v>897.96024</v>
      </c>
      <c r="O7">
        <v>250</v>
      </c>
      <c r="P7">
        <v>15</v>
      </c>
      <c r="Q7">
        <v>235</v>
      </c>
      <c r="R7">
        <v>282</v>
      </c>
      <c r="S7">
        <v>15179.04376</v>
      </c>
      <c r="T7">
        <v>915.96024</v>
      </c>
      <c r="V7">
        <v>458.33</v>
      </c>
      <c r="W7">
        <v>27.499799999999997</v>
      </c>
      <c r="X7">
        <v>430.83019999999999</v>
      </c>
      <c r="Y7">
        <v>516.99623999999994</v>
      </c>
      <c r="Z7">
        <v>15414.04</v>
      </c>
      <c r="AA7">
        <v>930.96</v>
      </c>
      <c r="AJ7">
        <v>0.08</v>
      </c>
      <c r="AK7">
        <v>997.73360000000002</v>
      </c>
      <c r="AL7">
        <v>0.06</v>
      </c>
      <c r="AM7">
        <v>748.30020000000002</v>
      </c>
      <c r="AN7">
        <v>0.12</v>
      </c>
      <c r="AO7">
        <v>1496.6004</v>
      </c>
      <c r="AP7">
        <v>2.0000000000000011E-2</v>
      </c>
      <c r="AQ7">
        <v>249.43340000000012</v>
      </c>
      <c r="AR7">
        <v>5.0000000000000044</v>
      </c>
      <c r="AS7">
        <v>254.43340000000012</v>
      </c>
      <c r="AT7">
        <v>9.1666000000000079</v>
      </c>
      <c r="AU7">
        <v>258.60000000000014</v>
      </c>
    </row>
    <row r="8" spans="1:49">
      <c r="A8" t="s">
        <v>235</v>
      </c>
      <c r="B8" t="s">
        <v>236</v>
      </c>
      <c r="C8" t="s">
        <v>237</v>
      </c>
      <c r="D8" t="s">
        <v>238</v>
      </c>
      <c r="E8">
        <v>12417.5</v>
      </c>
      <c r="F8">
        <v>0.06</v>
      </c>
      <c r="G8">
        <v>745.05</v>
      </c>
      <c r="H8">
        <v>11672.45</v>
      </c>
      <c r="I8">
        <v>2334.4900000000002</v>
      </c>
      <c r="J8">
        <v>639</v>
      </c>
      <c r="K8">
        <v>190</v>
      </c>
      <c r="L8">
        <v>14835.94</v>
      </c>
      <c r="M8">
        <v>894.06</v>
      </c>
      <c r="O8">
        <v>250</v>
      </c>
      <c r="P8">
        <v>15</v>
      </c>
      <c r="Q8">
        <v>235</v>
      </c>
      <c r="R8">
        <v>282</v>
      </c>
      <c r="S8">
        <v>15117.94</v>
      </c>
      <c r="T8">
        <v>912.06</v>
      </c>
      <c r="V8">
        <v>458.33</v>
      </c>
      <c r="W8">
        <v>27.499799999999997</v>
      </c>
      <c r="X8">
        <v>430.83019999999999</v>
      </c>
      <c r="Y8">
        <v>516.99623999999994</v>
      </c>
      <c r="Z8">
        <v>15352.936240000001</v>
      </c>
      <c r="AA8">
        <v>927.05975999999998</v>
      </c>
      <c r="AJ8">
        <v>0.08</v>
      </c>
      <c r="AK8">
        <v>993.4</v>
      </c>
      <c r="AL8">
        <v>0.06</v>
      </c>
      <c r="AM8">
        <v>745.05</v>
      </c>
      <c r="AN8">
        <v>0.12</v>
      </c>
      <c r="AO8">
        <v>1490.1</v>
      </c>
      <c r="AP8">
        <v>1.9999999999999993E-2</v>
      </c>
      <c r="AQ8">
        <v>248.34999999999991</v>
      </c>
      <c r="AR8">
        <v>5.0000000000000044</v>
      </c>
      <c r="AS8">
        <v>253.34999999999991</v>
      </c>
      <c r="AT8">
        <v>9.1666000000000079</v>
      </c>
      <c r="AU8">
        <v>257.51659999999993</v>
      </c>
    </row>
    <row r="9" spans="1:49">
      <c r="A9" t="s">
        <v>239</v>
      </c>
      <c r="B9" t="s">
        <v>240</v>
      </c>
      <c r="C9" t="s">
        <v>241</v>
      </c>
      <c r="D9" t="s">
        <v>242</v>
      </c>
      <c r="E9">
        <v>12680</v>
      </c>
      <c r="F9">
        <v>0.06</v>
      </c>
      <c r="G9">
        <v>760.8</v>
      </c>
      <c r="H9">
        <v>11919.2</v>
      </c>
      <c r="I9">
        <v>2383.84</v>
      </c>
      <c r="J9">
        <v>639</v>
      </c>
      <c r="K9">
        <v>190</v>
      </c>
      <c r="L9">
        <v>15132.04</v>
      </c>
      <c r="M9">
        <v>912.95999999999992</v>
      </c>
      <c r="O9">
        <v>250</v>
      </c>
      <c r="P9">
        <v>15</v>
      </c>
      <c r="Q9">
        <v>235</v>
      </c>
      <c r="R9">
        <v>282</v>
      </c>
      <c r="S9">
        <v>15414.04</v>
      </c>
      <c r="T9">
        <v>930.95999999999992</v>
      </c>
      <c r="V9">
        <v>458.33</v>
      </c>
      <c r="W9">
        <v>27.499799999999997</v>
      </c>
      <c r="X9">
        <v>430.83019999999999</v>
      </c>
      <c r="Y9">
        <v>516.99623999999994</v>
      </c>
      <c r="Z9">
        <v>15649.036240000001</v>
      </c>
      <c r="AA9">
        <v>945.95975999999996</v>
      </c>
      <c r="AJ9">
        <v>0.08</v>
      </c>
      <c r="AK9">
        <v>1014.4</v>
      </c>
      <c r="AL9">
        <v>0.06</v>
      </c>
      <c r="AM9">
        <v>760.8</v>
      </c>
      <c r="AN9">
        <v>0.12</v>
      </c>
      <c r="AO9">
        <v>1521.6</v>
      </c>
      <c r="AP9">
        <v>1.9999999999999993E-2</v>
      </c>
      <c r="AQ9">
        <v>253.59999999999991</v>
      </c>
      <c r="AR9">
        <v>5.0000000000000044</v>
      </c>
      <c r="AS9">
        <v>258.59999999999991</v>
      </c>
      <c r="AT9">
        <v>9.1666000000000079</v>
      </c>
      <c r="AU9">
        <v>262.76659999999993</v>
      </c>
    </row>
    <row r="10" spans="1:49">
      <c r="A10" t="s">
        <v>243</v>
      </c>
      <c r="B10" t="s">
        <v>244</v>
      </c>
      <c r="C10" t="s">
        <v>245</v>
      </c>
      <c r="D10" t="s">
        <v>246</v>
      </c>
      <c r="E10">
        <v>13096.67</v>
      </c>
      <c r="F10">
        <v>0.06</v>
      </c>
      <c r="G10">
        <v>785.80020000000002</v>
      </c>
      <c r="H10">
        <v>12310.8698</v>
      </c>
      <c r="I10">
        <v>2462.1739600000001</v>
      </c>
      <c r="J10">
        <v>639</v>
      </c>
      <c r="K10">
        <v>190</v>
      </c>
      <c r="L10">
        <v>15602.04376</v>
      </c>
      <c r="M10">
        <v>942.96024</v>
      </c>
      <c r="O10">
        <v>250</v>
      </c>
      <c r="P10">
        <v>15</v>
      </c>
      <c r="Q10">
        <v>235</v>
      </c>
      <c r="R10">
        <v>282</v>
      </c>
      <c r="S10">
        <v>15884.04376</v>
      </c>
      <c r="T10">
        <v>960.96024</v>
      </c>
      <c r="V10">
        <v>458.33</v>
      </c>
      <c r="W10">
        <v>27.499799999999997</v>
      </c>
      <c r="X10">
        <v>430.83019999999999</v>
      </c>
      <c r="Y10">
        <v>516.99623999999994</v>
      </c>
      <c r="Z10">
        <v>16119.04</v>
      </c>
      <c r="AA10">
        <v>975.96</v>
      </c>
      <c r="AJ10">
        <v>0.08</v>
      </c>
      <c r="AK10">
        <v>1047.7336</v>
      </c>
      <c r="AL10">
        <v>0.06</v>
      </c>
      <c r="AM10">
        <v>785.80020000000002</v>
      </c>
      <c r="AN10">
        <v>0.12</v>
      </c>
      <c r="AO10">
        <v>1571.6004</v>
      </c>
      <c r="AP10">
        <v>2.0000000000000007E-2</v>
      </c>
      <c r="AQ10">
        <v>261.93340000000012</v>
      </c>
      <c r="AR10">
        <v>5.0000000000000044</v>
      </c>
      <c r="AS10">
        <v>266.93340000000012</v>
      </c>
      <c r="AT10">
        <v>9.1666000000000079</v>
      </c>
      <c r="AU10">
        <v>271.10000000000014</v>
      </c>
    </row>
    <row r="11" spans="1:49">
      <c r="A11" t="s">
        <v>247</v>
      </c>
      <c r="B11" t="s">
        <v>248</v>
      </c>
      <c r="C11" t="s">
        <v>249</v>
      </c>
      <c r="D11" t="s">
        <v>250</v>
      </c>
      <c r="E11">
        <v>13346.67</v>
      </c>
      <c r="F11">
        <v>0.06</v>
      </c>
      <c r="G11">
        <v>800.80020000000002</v>
      </c>
      <c r="H11">
        <v>12545.8698</v>
      </c>
      <c r="I11">
        <v>2509.1739600000001</v>
      </c>
      <c r="J11">
        <v>639</v>
      </c>
      <c r="K11">
        <v>190</v>
      </c>
      <c r="L11">
        <v>15884.04376</v>
      </c>
      <c r="M11">
        <v>960.96024</v>
      </c>
      <c r="O11">
        <v>250</v>
      </c>
      <c r="P11">
        <v>15</v>
      </c>
      <c r="Q11">
        <v>235</v>
      </c>
      <c r="R11">
        <v>282</v>
      </c>
      <c r="S11">
        <v>16166.04376</v>
      </c>
      <c r="T11">
        <v>978.96024</v>
      </c>
      <c r="V11">
        <v>458.33</v>
      </c>
      <c r="W11">
        <v>27.499799999999997</v>
      </c>
      <c r="X11">
        <v>430.83019999999999</v>
      </c>
      <c r="Y11">
        <v>516.99623999999994</v>
      </c>
      <c r="Z11">
        <v>16401.04</v>
      </c>
      <c r="AA11">
        <v>993.96</v>
      </c>
      <c r="AJ11">
        <v>0.08</v>
      </c>
      <c r="AK11">
        <v>1067.7336</v>
      </c>
      <c r="AL11">
        <v>0.06</v>
      </c>
      <c r="AM11">
        <v>800.80020000000002</v>
      </c>
      <c r="AN11">
        <v>0.12</v>
      </c>
      <c r="AO11">
        <v>1601.6004</v>
      </c>
      <c r="AP11">
        <v>2.0000000000000007E-2</v>
      </c>
      <c r="AQ11">
        <v>266.93340000000012</v>
      </c>
      <c r="AR11">
        <v>5.0000000000000044</v>
      </c>
      <c r="AS11">
        <v>271.93340000000012</v>
      </c>
      <c r="AT11">
        <v>9.1666000000000079</v>
      </c>
      <c r="AU11">
        <v>276.10000000000014</v>
      </c>
    </row>
    <row r="12" spans="1:49">
      <c r="A12" t="s">
        <v>251</v>
      </c>
      <c r="B12" t="s">
        <v>252</v>
      </c>
      <c r="C12" t="s">
        <v>253</v>
      </c>
      <c r="D12" t="s">
        <v>254</v>
      </c>
      <c r="E12">
        <v>13763.33</v>
      </c>
      <c r="F12">
        <v>0.06</v>
      </c>
      <c r="G12">
        <v>825.7998</v>
      </c>
      <c r="H12">
        <v>12937.530199999999</v>
      </c>
      <c r="I12">
        <v>2587.5060400000002</v>
      </c>
      <c r="J12">
        <v>639</v>
      </c>
      <c r="K12">
        <v>190</v>
      </c>
      <c r="L12">
        <v>16354.036239999999</v>
      </c>
      <c r="M12">
        <v>990.95975999999996</v>
      </c>
      <c r="O12">
        <v>250</v>
      </c>
      <c r="P12">
        <v>15</v>
      </c>
      <c r="Q12">
        <v>235</v>
      </c>
      <c r="R12">
        <v>282</v>
      </c>
      <c r="S12">
        <v>16636.036240000001</v>
      </c>
      <c r="T12">
        <v>1008.95976</v>
      </c>
      <c r="V12">
        <v>458.33</v>
      </c>
      <c r="W12">
        <v>27.499799999999997</v>
      </c>
      <c r="X12">
        <v>430.83019999999999</v>
      </c>
      <c r="Y12">
        <v>516.99623999999994</v>
      </c>
      <c r="Z12">
        <v>16871.032479999998</v>
      </c>
      <c r="AA12">
        <v>1023.95952</v>
      </c>
      <c r="AJ12">
        <v>0.08</v>
      </c>
      <c r="AK12">
        <v>1101.0663999999999</v>
      </c>
      <c r="AL12">
        <v>0.06</v>
      </c>
      <c r="AM12">
        <v>825.7998</v>
      </c>
      <c r="AN12">
        <v>0.12</v>
      </c>
      <c r="AO12">
        <v>1651.5996</v>
      </c>
      <c r="AP12">
        <v>1.9999999999999993E-2</v>
      </c>
      <c r="AQ12">
        <v>275.26659999999993</v>
      </c>
      <c r="AR12">
        <v>5.0000000000000044</v>
      </c>
      <c r="AS12">
        <v>280.26659999999993</v>
      </c>
      <c r="AT12">
        <v>9.1666000000000079</v>
      </c>
      <c r="AU12">
        <v>284.43319999999994</v>
      </c>
    </row>
    <row r="13" spans="1:49">
      <c r="A13" t="s">
        <v>255</v>
      </c>
      <c r="B13" t="s">
        <v>256</v>
      </c>
      <c r="C13" t="s">
        <v>257</v>
      </c>
      <c r="D13" t="s">
        <v>258</v>
      </c>
      <c r="E13">
        <v>13971.67</v>
      </c>
      <c r="F13">
        <v>0.06</v>
      </c>
      <c r="G13">
        <v>838.30020000000002</v>
      </c>
      <c r="H13">
        <v>13133.3698</v>
      </c>
      <c r="I13">
        <v>2626.6739600000001</v>
      </c>
      <c r="J13">
        <v>639</v>
      </c>
      <c r="K13">
        <v>190</v>
      </c>
      <c r="L13">
        <v>16589.04376</v>
      </c>
      <c r="M13">
        <v>1005.96024</v>
      </c>
      <c r="O13">
        <v>250</v>
      </c>
      <c r="P13">
        <v>15</v>
      </c>
      <c r="Q13">
        <v>235</v>
      </c>
      <c r="R13">
        <v>282</v>
      </c>
      <c r="S13">
        <v>16871.04376</v>
      </c>
      <c r="T13">
        <v>1023.96024</v>
      </c>
      <c r="V13">
        <v>458.33</v>
      </c>
      <c r="W13">
        <v>27.499799999999997</v>
      </c>
      <c r="X13">
        <v>430.83019999999999</v>
      </c>
      <c r="Y13">
        <v>516.99623999999994</v>
      </c>
      <c r="Z13">
        <v>17106.04</v>
      </c>
      <c r="AA13">
        <v>1038.96</v>
      </c>
      <c r="AJ13">
        <v>0.08</v>
      </c>
      <c r="AK13">
        <v>1117.7336</v>
      </c>
      <c r="AL13">
        <v>0.06</v>
      </c>
      <c r="AM13">
        <v>838.30020000000002</v>
      </c>
      <c r="AN13">
        <v>0.12</v>
      </c>
      <c r="AO13">
        <v>1676.6004</v>
      </c>
      <c r="AP13">
        <v>2.0000000000000007E-2</v>
      </c>
      <c r="AQ13">
        <v>279.43340000000012</v>
      </c>
      <c r="AR13">
        <v>5.0000000000000044</v>
      </c>
      <c r="AS13">
        <v>284.43340000000012</v>
      </c>
      <c r="AT13">
        <v>9.1666000000000079</v>
      </c>
      <c r="AU13">
        <v>288.60000000000014</v>
      </c>
    </row>
    <row r="14" spans="1:49">
      <c r="A14" t="s">
        <v>259</v>
      </c>
      <c r="B14" t="s">
        <v>260</v>
      </c>
      <c r="C14" t="s">
        <v>261</v>
      </c>
      <c r="D14" t="s">
        <v>262</v>
      </c>
      <c r="E14">
        <v>13930</v>
      </c>
      <c r="F14">
        <v>0.06</v>
      </c>
      <c r="G14">
        <v>835.8</v>
      </c>
      <c r="H14">
        <v>13094.2</v>
      </c>
      <c r="I14">
        <v>2618.84</v>
      </c>
      <c r="J14">
        <v>639</v>
      </c>
      <c r="K14">
        <v>190</v>
      </c>
      <c r="L14">
        <v>16542.04</v>
      </c>
      <c r="M14">
        <v>1002.9599999999999</v>
      </c>
      <c r="O14">
        <v>250</v>
      </c>
      <c r="P14">
        <v>15</v>
      </c>
      <c r="Q14">
        <v>235</v>
      </c>
      <c r="R14">
        <v>282</v>
      </c>
      <c r="S14">
        <v>16824.04</v>
      </c>
      <c r="T14">
        <v>1020.9599999999999</v>
      </c>
      <c r="V14">
        <v>458.33</v>
      </c>
      <c r="W14">
        <v>27.499799999999997</v>
      </c>
      <c r="X14">
        <v>430.83019999999999</v>
      </c>
      <c r="Y14">
        <v>516.99623999999994</v>
      </c>
      <c r="Z14">
        <v>17059.036240000001</v>
      </c>
      <c r="AA14">
        <v>1035.95976</v>
      </c>
      <c r="AJ14">
        <v>0.08</v>
      </c>
      <c r="AK14">
        <v>1114.4000000000001</v>
      </c>
      <c r="AL14">
        <v>0.06</v>
      </c>
      <c r="AM14">
        <v>835.8</v>
      </c>
      <c r="AN14">
        <v>0.12</v>
      </c>
      <c r="AO14">
        <v>1671.6</v>
      </c>
      <c r="AP14">
        <v>2.0000000000000011E-2</v>
      </c>
      <c r="AQ14">
        <v>278.60000000000014</v>
      </c>
      <c r="AR14">
        <v>5.0000000000000044</v>
      </c>
      <c r="AS14">
        <v>283.60000000000014</v>
      </c>
      <c r="AT14">
        <v>9.1666000000000079</v>
      </c>
      <c r="AU14">
        <v>287.76660000000015</v>
      </c>
    </row>
    <row r="15" spans="1:49">
      <c r="A15" t="s">
        <v>263</v>
      </c>
      <c r="B15" t="s">
        <v>264</v>
      </c>
      <c r="C15" t="s">
        <v>265</v>
      </c>
      <c r="D15" t="s">
        <v>266</v>
      </c>
      <c r="E15">
        <v>13513.33</v>
      </c>
      <c r="F15">
        <v>0.06</v>
      </c>
      <c r="G15">
        <v>810.7998</v>
      </c>
      <c r="H15">
        <v>12702.530199999999</v>
      </c>
      <c r="I15">
        <v>2540.5060400000002</v>
      </c>
      <c r="J15">
        <v>639</v>
      </c>
      <c r="K15">
        <v>190</v>
      </c>
      <c r="L15">
        <v>16072.036239999999</v>
      </c>
      <c r="M15">
        <v>972.95975999999996</v>
      </c>
      <c r="O15">
        <v>250</v>
      </c>
      <c r="P15">
        <v>15</v>
      </c>
      <c r="Q15">
        <v>235</v>
      </c>
      <c r="R15">
        <v>282</v>
      </c>
      <c r="S15">
        <v>16354.036239999999</v>
      </c>
      <c r="T15">
        <v>990.95975999999996</v>
      </c>
      <c r="V15">
        <v>458.33</v>
      </c>
      <c r="W15">
        <v>27.499799999999997</v>
      </c>
      <c r="X15">
        <v>430.83019999999999</v>
      </c>
      <c r="Y15">
        <v>516.99623999999994</v>
      </c>
      <c r="Z15">
        <v>16589.032479999998</v>
      </c>
      <c r="AA15">
        <v>1005.95952</v>
      </c>
      <c r="AJ15">
        <v>0.08</v>
      </c>
      <c r="AK15">
        <v>1081.0663999999999</v>
      </c>
      <c r="AL15">
        <v>0.06</v>
      </c>
      <c r="AM15">
        <v>810.7998</v>
      </c>
      <c r="AN15">
        <v>0.12</v>
      </c>
      <c r="AO15">
        <v>1621.5996</v>
      </c>
      <c r="AP15">
        <v>1.9999999999999993E-2</v>
      </c>
      <c r="AQ15">
        <v>270.26659999999993</v>
      </c>
      <c r="AR15">
        <v>5.0000000000000044</v>
      </c>
      <c r="AS15">
        <v>275.26659999999993</v>
      </c>
      <c r="AT15">
        <v>9.1666000000000079</v>
      </c>
      <c r="AU15">
        <v>279.43319999999994</v>
      </c>
    </row>
    <row r="16" spans="1:49">
      <c r="A16" t="s">
        <v>267</v>
      </c>
      <c r="B16" t="s">
        <v>268</v>
      </c>
      <c r="C16" t="s">
        <v>269</v>
      </c>
      <c r="D16" t="s">
        <v>270</v>
      </c>
      <c r="E16">
        <v>13096.67</v>
      </c>
      <c r="F16">
        <v>0.06</v>
      </c>
      <c r="G16">
        <v>785.80020000000002</v>
      </c>
      <c r="H16">
        <v>12310.8698</v>
      </c>
      <c r="I16">
        <v>2462.1739600000001</v>
      </c>
      <c r="J16">
        <v>639</v>
      </c>
      <c r="K16">
        <v>190</v>
      </c>
      <c r="L16">
        <v>15602.04376</v>
      </c>
      <c r="M16">
        <v>942.96024</v>
      </c>
      <c r="O16">
        <v>250</v>
      </c>
      <c r="P16">
        <v>15</v>
      </c>
      <c r="Q16">
        <v>235</v>
      </c>
      <c r="R16">
        <v>282</v>
      </c>
      <c r="S16">
        <v>15884.04376</v>
      </c>
      <c r="T16">
        <v>960.96024</v>
      </c>
      <c r="V16">
        <v>458.33</v>
      </c>
      <c r="W16">
        <v>27.499799999999997</v>
      </c>
      <c r="X16">
        <v>430.83019999999999</v>
      </c>
      <c r="Y16">
        <v>516.99623999999994</v>
      </c>
      <c r="Z16">
        <v>16119.04</v>
      </c>
      <c r="AA16">
        <v>975.96</v>
      </c>
      <c r="AJ16">
        <v>0.08</v>
      </c>
      <c r="AK16">
        <v>1047.7336</v>
      </c>
      <c r="AL16">
        <v>0.06</v>
      </c>
      <c r="AM16">
        <v>785.80020000000002</v>
      </c>
      <c r="AN16">
        <v>0.12</v>
      </c>
      <c r="AO16">
        <v>1571.6004</v>
      </c>
      <c r="AP16">
        <v>2.0000000000000007E-2</v>
      </c>
      <c r="AQ16">
        <v>261.93340000000012</v>
      </c>
      <c r="AR16">
        <v>5.0000000000000044</v>
      </c>
      <c r="AS16">
        <v>266.93340000000012</v>
      </c>
      <c r="AT16">
        <v>9.1666000000000079</v>
      </c>
      <c r="AU16">
        <v>271.10000000000014</v>
      </c>
    </row>
    <row r="17" spans="1:47">
      <c r="A17" t="s">
        <v>271</v>
      </c>
      <c r="B17" t="s">
        <v>272</v>
      </c>
      <c r="C17" t="s">
        <v>273</v>
      </c>
      <c r="D17" t="s">
        <v>274</v>
      </c>
      <c r="E17">
        <v>14346.67</v>
      </c>
      <c r="F17">
        <v>0.06</v>
      </c>
      <c r="G17">
        <v>860.80020000000002</v>
      </c>
      <c r="H17">
        <v>13485.8698</v>
      </c>
      <c r="I17">
        <v>2697.1739600000001</v>
      </c>
      <c r="J17">
        <v>639</v>
      </c>
      <c r="K17">
        <v>190</v>
      </c>
      <c r="L17">
        <v>17012.04376</v>
      </c>
      <c r="M17">
        <v>1032.9602399999999</v>
      </c>
      <c r="O17">
        <v>250</v>
      </c>
      <c r="P17">
        <v>15</v>
      </c>
      <c r="Q17">
        <v>235</v>
      </c>
      <c r="R17">
        <v>282</v>
      </c>
      <c r="S17">
        <v>17294.04376</v>
      </c>
      <c r="T17">
        <v>1050.9602399999999</v>
      </c>
      <c r="V17">
        <v>458.33</v>
      </c>
      <c r="W17">
        <v>27.499799999999997</v>
      </c>
      <c r="X17">
        <v>430.83019999999999</v>
      </c>
      <c r="Y17">
        <v>516.99623999999994</v>
      </c>
      <c r="Z17">
        <v>17529.04</v>
      </c>
      <c r="AA17">
        <v>1065.96</v>
      </c>
      <c r="AJ17">
        <v>0.08</v>
      </c>
      <c r="AK17">
        <v>1147.7336</v>
      </c>
      <c r="AL17">
        <v>0.06</v>
      </c>
      <c r="AM17">
        <v>860.80020000000002</v>
      </c>
      <c r="AN17">
        <v>0.12</v>
      </c>
      <c r="AO17">
        <v>1721.6004</v>
      </c>
      <c r="AP17">
        <v>2.0000000000000007E-2</v>
      </c>
      <c r="AQ17">
        <v>286.93340000000012</v>
      </c>
      <c r="AR17">
        <v>5.0000000000000044</v>
      </c>
      <c r="AS17">
        <v>291.93340000000012</v>
      </c>
      <c r="AT17">
        <v>9.1666000000000079</v>
      </c>
      <c r="AU17">
        <v>296.10000000000014</v>
      </c>
    </row>
    <row r="18" spans="1:47">
      <c r="A18" t="s">
        <v>275</v>
      </c>
      <c r="B18" t="s">
        <v>276</v>
      </c>
      <c r="C18" t="s">
        <v>277</v>
      </c>
      <c r="D18" t="s">
        <v>278</v>
      </c>
      <c r="E18">
        <v>13930</v>
      </c>
      <c r="F18">
        <v>0.06</v>
      </c>
      <c r="G18">
        <v>835.8</v>
      </c>
      <c r="H18">
        <v>13094.2</v>
      </c>
      <c r="I18">
        <v>2618.84</v>
      </c>
      <c r="J18">
        <v>639</v>
      </c>
      <c r="K18">
        <v>190</v>
      </c>
      <c r="L18">
        <v>16542.04</v>
      </c>
      <c r="M18">
        <v>1002.9599999999999</v>
      </c>
      <c r="O18">
        <v>250</v>
      </c>
      <c r="P18">
        <v>15</v>
      </c>
      <c r="Q18">
        <v>235</v>
      </c>
      <c r="R18">
        <v>282</v>
      </c>
      <c r="S18">
        <v>16824.04</v>
      </c>
      <c r="T18">
        <v>1020.9599999999999</v>
      </c>
      <c r="V18">
        <v>458.33</v>
      </c>
      <c r="W18">
        <v>27.499799999999997</v>
      </c>
      <c r="X18">
        <v>430.83019999999999</v>
      </c>
      <c r="Y18">
        <v>516.99623999999994</v>
      </c>
      <c r="Z18">
        <v>17059.036240000001</v>
      </c>
      <c r="AA18">
        <v>1035.95976</v>
      </c>
      <c r="AJ18">
        <v>0.08</v>
      </c>
      <c r="AK18">
        <v>1114.4000000000001</v>
      </c>
      <c r="AL18">
        <v>0.06</v>
      </c>
      <c r="AM18">
        <v>835.8</v>
      </c>
      <c r="AN18">
        <v>0.12</v>
      </c>
      <c r="AO18">
        <v>1671.6</v>
      </c>
      <c r="AP18">
        <v>2.0000000000000011E-2</v>
      </c>
      <c r="AQ18">
        <v>278.60000000000014</v>
      </c>
      <c r="AR18">
        <v>5.0000000000000044</v>
      </c>
      <c r="AS18">
        <v>283.60000000000014</v>
      </c>
      <c r="AT18">
        <v>9.1666000000000079</v>
      </c>
      <c r="AU18">
        <v>287.76660000000015</v>
      </c>
    </row>
    <row r="19" spans="1:47">
      <c r="A19" t="s">
        <v>279</v>
      </c>
      <c r="B19" t="s">
        <v>280</v>
      </c>
      <c r="C19" t="s">
        <v>281</v>
      </c>
      <c r="D19" t="s">
        <v>282</v>
      </c>
      <c r="E19">
        <v>13000.83</v>
      </c>
      <c r="F19">
        <v>0.06</v>
      </c>
      <c r="G19">
        <v>780.0498</v>
      </c>
      <c r="H19">
        <v>12220.780199999999</v>
      </c>
      <c r="I19">
        <v>2444.1560399999998</v>
      </c>
      <c r="J19">
        <v>639</v>
      </c>
      <c r="K19">
        <v>190</v>
      </c>
      <c r="L19">
        <v>15493.936239999999</v>
      </c>
      <c r="M19">
        <v>936.05975999999998</v>
      </c>
      <c r="O19">
        <v>250</v>
      </c>
      <c r="P19">
        <v>15</v>
      </c>
      <c r="Q19">
        <v>235</v>
      </c>
      <c r="R19">
        <v>282</v>
      </c>
      <c r="S19">
        <v>15775.936239999999</v>
      </c>
      <c r="T19">
        <v>954.05975999999998</v>
      </c>
      <c r="V19">
        <v>458.33</v>
      </c>
      <c r="W19">
        <v>27.499799999999997</v>
      </c>
      <c r="X19">
        <v>430.83019999999999</v>
      </c>
      <c r="Y19">
        <v>516.99623999999994</v>
      </c>
      <c r="Z19">
        <v>16010.932479999999</v>
      </c>
      <c r="AA19">
        <v>969.05952000000002</v>
      </c>
      <c r="AJ19">
        <v>0.08</v>
      </c>
      <c r="AK19">
        <v>1040.0663999999999</v>
      </c>
      <c r="AL19">
        <v>0.06</v>
      </c>
      <c r="AM19">
        <v>780.0498</v>
      </c>
      <c r="AN19">
        <v>0.12</v>
      </c>
      <c r="AO19">
        <v>1560.0996</v>
      </c>
      <c r="AP19">
        <v>1.9999999999999993E-2</v>
      </c>
      <c r="AQ19">
        <v>260.01659999999993</v>
      </c>
      <c r="AR19">
        <v>5.0000000000000044</v>
      </c>
      <c r="AS19">
        <v>265.01659999999993</v>
      </c>
      <c r="AT19">
        <v>9.1666000000000079</v>
      </c>
      <c r="AU19">
        <v>269.18319999999994</v>
      </c>
    </row>
    <row r="20" spans="1:47">
      <c r="A20" t="s">
        <v>283</v>
      </c>
      <c r="B20" t="s">
        <v>284</v>
      </c>
      <c r="C20" t="s">
        <v>285</v>
      </c>
      <c r="D20" t="s">
        <v>286</v>
      </c>
      <c r="E20">
        <v>14596.67</v>
      </c>
      <c r="F20">
        <v>0.06</v>
      </c>
      <c r="G20">
        <v>875.80020000000002</v>
      </c>
      <c r="H20">
        <v>13720.8698</v>
      </c>
      <c r="I20">
        <v>2744.1739600000001</v>
      </c>
      <c r="J20">
        <v>639</v>
      </c>
      <c r="K20">
        <v>190</v>
      </c>
      <c r="L20">
        <v>17294.04376</v>
      </c>
      <c r="M20">
        <v>1050.9602399999999</v>
      </c>
      <c r="O20">
        <v>250</v>
      </c>
      <c r="P20">
        <v>15</v>
      </c>
      <c r="Q20">
        <v>235</v>
      </c>
      <c r="R20">
        <v>282</v>
      </c>
      <c r="S20">
        <v>17576.04376</v>
      </c>
      <c r="T20">
        <v>1068.9602399999999</v>
      </c>
      <c r="V20">
        <v>458.33</v>
      </c>
      <c r="W20">
        <v>27.499799999999997</v>
      </c>
      <c r="X20">
        <v>430.83019999999999</v>
      </c>
      <c r="Y20">
        <v>516.99623999999994</v>
      </c>
      <c r="Z20">
        <v>17811.04</v>
      </c>
      <c r="AA20">
        <v>1083.96</v>
      </c>
      <c r="AJ20">
        <v>0.08</v>
      </c>
      <c r="AK20">
        <v>1167.7336</v>
      </c>
      <c r="AL20">
        <v>0.06</v>
      </c>
      <c r="AM20">
        <v>875.80020000000002</v>
      </c>
      <c r="AN20">
        <v>0.12</v>
      </c>
      <c r="AO20">
        <v>1751.6004</v>
      </c>
      <c r="AP20">
        <v>2.0000000000000007E-2</v>
      </c>
      <c r="AQ20">
        <v>291.93340000000012</v>
      </c>
      <c r="AR20">
        <v>5.0000000000000044</v>
      </c>
      <c r="AS20">
        <v>296.93340000000012</v>
      </c>
      <c r="AT20">
        <v>9.1666000000000079</v>
      </c>
      <c r="AU20">
        <v>301.10000000000014</v>
      </c>
    </row>
    <row r="21" spans="1:47">
      <c r="A21" t="s">
        <v>287</v>
      </c>
      <c r="B21" t="s">
        <v>288</v>
      </c>
      <c r="C21" t="s">
        <v>289</v>
      </c>
      <c r="D21" t="s">
        <v>290</v>
      </c>
      <c r="E21">
        <v>14180</v>
      </c>
      <c r="F21">
        <v>0.06</v>
      </c>
      <c r="G21">
        <v>850.8</v>
      </c>
      <c r="H21">
        <v>13329.2</v>
      </c>
      <c r="I21">
        <v>2665.84</v>
      </c>
      <c r="J21">
        <v>639</v>
      </c>
      <c r="K21">
        <v>190</v>
      </c>
      <c r="L21">
        <v>16824.04</v>
      </c>
      <c r="M21">
        <v>1020.9599999999999</v>
      </c>
      <c r="O21">
        <v>250</v>
      </c>
      <c r="P21">
        <v>15</v>
      </c>
      <c r="Q21">
        <v>235</v>
      </c>
      <c r="R21">
        <v>282</v>
      </c>
      <c r="S21">
        <v>17106.04</v>
      </c>
      <c r="T21">
        <v>1038.9599999999998</v>
      </c>
      <c r="V21">
        <v>458.33</v>
      </c>
      <c r="W21">
        <v>27.499799999999997</v>
      </c>
      <c r="X21">
        <v>430.83019999999999</v>
      </c>
      <c r="Y21">
        <v>516.99623999999994</v>
      </c>
      <c r="Z21">
        <v>17341.036240000001</v>
      </c>
      <c r="AA21">
        <v>1053.95976</v>
      </c>
      <c r="AJ21">
        <v>0.08</v>
      </c>
      <c r="AK21">
        <v>1134.4000000000001</v>
      </c>
      <c r="AL21">
        <v>0.06</v>
      </c>
      <c r="AM21">
        <v>850.8</v>
      </c>
      <c r="AN21">
        <v>0.12</v>
      </c>
      <c r="AO21">
        <v>1701.6</v>
      </c>
      <c r="AP21">
        <v>2.0000000000000011E-2</v>
      </c>
      <c r="AQ21">
        <v>283.60000000000014</v>
      </c>
      <c r="AR21">
        <v>5.0000000000000044</v>
      </c>
      <c r="AS21">
        <v>288.60000000000014</v>
      </c>
      <c r="AT21">
        <v>9.1666000000000079</v>
      </c>
      <c r="AU21">
        <v>292.76660000000015</v>
      </c>
    </row>
    <row r="22" spans="1:47">
      <c r="A22" t="s">
        <v>291</v>
      </c>
      <c r="B22" t="s">
        <v>292</v>
      </c>
      <c r="C22" t="s">
        <v>293</v>
      </c>
      <c r="D22" t="s">
        <v>294</v>
      </c>
      <c r="E22">
        <v>13763.33</v>
      </c>
      <c r="F22">
        <v>0.06</v>
      </c>
      <c r="G22">
        <v>825.7998</v>
      </c>
      <c r="H22">
        <v>12937.530199999999</v>
      </c>
      <c r="I22">
        <v>2587.5060400000002</v>
      </c>
      <c r="J22">
        <v>639</v>
      </c>
      <c r="K22">
        <v>190</v>
      </c>
      <c r="L22">
        <v>16354.036239999999</v>
      </c>
      <c r="M22">
        <v>990.95975999999996</v>
      </c>
      <c r="O22">
        <v>250</v>
      </c>
      <c r="P22">
        <v>15</v>
      </c>
      <c r="Q22">
        <v>235</v>
      </c>
      <c r="R22">
        <v>282</v>
      </c>
      <c r="S22">
        <v>16636.036240000001</v>
      </c>
      <c r="T22">
        <v>1008.95976</v>
      </c>
      <c r="V22">
        <v>458.33</v>
      </c>
      <c r="W22">
        <v>27.499799999999997</v>
      </c>
      <c r="X22">
        <v>430.83019999999999</v>
      </c>
      <c r="Y22">
        <v>516.99623999999994</v>
      </c>
      <c r="Z22">
        <v>16871.032479999998</v>
      </c>
      <c r="AA22">
        <v>1023.95952</v>
      </c>
      <c r="AJ22">
        <v>0.08</v>
      </c>
      <c r="AK22">
        <v>1101.0663999999999</v>
      </c>
      <c r="AL22">
        <v>0.06</v>
      </c>
      <c r="AM22">
        <v>825.7998</v>
      </c>
      <c r="AN22">
        <v>0.12</v>
      </c>
      <c r="AO22">
        <v>1651.5996</v>
      </c>
      <c r="AP22">
        <v>1.9999999999999993E-2</v>
      </c>
      <c r="AQ22">
        <v>275.26659999999993</v>
      </c>
      <c r="AR22">
        <v>5.0000000000000044</v>
      </c>
      <c r="AS22">
        <v>280.26659999999993</v>
      </c>
      <c r="AT22">
        <v>9.1666000000000079</v>
      </c>
      <c r="AU22">
        <v>284.43319999999994</v>
      </c>
    </row>
    <row r="23" spans="1:47">
      <c r="A23" t="s">
        <v>295</v>
      </c>
      <c r="B23" t="s">
        <v>296</v>
      </c>
      <c r="C23" t="s">
        <v>297</v>
      </c>
      <c r="D23" t="s">
        <v>298</v>
      </c>
      <c r="E23">
        <v>14500.83</v>
      </c>
      <c r="F23">
        <v>0.06</v>
      </c>
      <c r="G23">
        <v>870.0498</v>
      </c>
      <c r="H23">
        <v>13630.780199999999</v>
      </c>
      <c r="I23">
        <v>2726.1560399999998</v>
      </c>
      <c r="J23">
        <v>639</v>
      </c>
      <c r="K23">
        <v>190</v>
      </c>
      <c r="L23">
        <v>17185.936239999999</v>
      </c>
      <c r="M23">
        <v>1044.0597599999999</v>
      </c>
      <c r="O23">
        <v>250</v>
      </c>
      <c r="P23">
        <v>15</v>
      </c>
      <c r="Q23">
        <v>235</v>
      </c>
      <c r="R23">
        <v>282</v>
      </c>
      <c r="S23">
        <v>17467.936239999999</v>
      </c>
      <c r="T23">
        <v>1062.0597599999999</v>
      </c>
      <c r="V23">
        <v>458.33</v>
      </c>
      <c r="W23">
        <v>27.499799999999997</v>
      </c>
      <c r="X23">
        <v>430.83019999999999</v>
      </c>
      <c r="Y23">
        <v>516.99623999999994</v>
      </c>
      <c r="Z23">
        <v>17702.932479999999</v>
      </c>
      <c r="AA23">
        <v>1077.05952</v>
      </c>
      <c r="AJ23">
        <v>0.08</v>
      </c>
      <c r="AK23">
        <v>1160.0663999999999</v>
      </c>
      <c r="AL23">
        <v>0.06</v>
      </c>
      <c r="AM23">
        <v>870.0498</v>
      </c>
      <c r="AN23">
        <v>0.12</v>
      </c>
      <c r="AO23">
        <v>1740.0996</v>
      </c>
      <c r="AP23">
        <v>1.9999999999999993E-2</v>
      </c>
      <c r="AQ23">
        <v>290.01659999999993</v>
      </c>
      <c r="AR23">
        <v>5.0000000000000044</v>
      </c>
      <c r="AS23">
        <v>295.01659999999993</v>
      </c>
      <c r="AT23">
        <v>9.1666000000000079</v>
      </c>
      <c r="AU23">
        <v>299.18319999999994</v>
      </c>
    </row>
    <row r="24" spans="1:47">
      <c r="A24" t="s">
        <v>299</v>
      </c>
      <c r="B24" t="s">
        <v>300</v>
      </c>
      <c r="C24" t="s">
        <v>301</v>
      </c>
      <c r="D24" t="s">
        <v>302</v>
      </c>
      <c r="E24">
        <v>14596.67</v>
      </c>
      <c r="F24">
        <v>0.06</v>
      </c>
      <c r="G24">
        <v>875.80020000000002</v>
      </c>
      <c r="H24">
        <v>13720.8698</v>
      </c>
      <c r="I24">
        <v>2744.1739600000001</v>
      </c>
      <c r="J24">
        <v>639</v>
      </c>
      <c r="K24">
        <v>190</v>
      </c>
      <c r="L24">
        <v>17294.04376</v>
      </c>
      <c r="M24">
        <v>1050.9602399999999</v>
      </c>
      <c r="O24">
        <v>250</v>
      </c>
      <c r="P24">
        <v>15</v>
      </c>
      <c r="Q24">
        <v>235</v>
      </c>
      <c r="R24">
        <v>282</v>
      </c>
      <c r="S24">
        <v>17576.04376</v>
      </c>
      <c r="T24">
        <v>1068.9602399999999</v>
      </c>
      <c r="V24">
        <v>458.33</v>
      </c>
      <c r="W24">
        <v>27.499799999999997</v>
      </c>
      <c r="X24">
        <v>430.83019999999999</v>
      </c>
      <c r="Y24">
        <v>516.99623999999994</v>
      </c>
      <c r="Z24">
        <v>17811.04</v>
      </c>
      <c r="AA24">
        <v>1083.96</v>
      </c>
      <c r="AJ24">
        <v>0.08</v>
      </c>
      <c r="AK24">
        <v>1167.7336</v>
      </c>
      <c r="AL24">
        <v>0.06</v>
      </c>
      <c r="AM24">
        <v>875.80020000000002</v>
      </c>
      <c r="AN24">
        <v>0.12</v>
      </c>
      <c r="AO24">
        <v>1751.6004</v>
      </c>
      <c r="AP24">
        <v>2.0000000000000007E-2</v>
      </c>
      <c r="AQ24">
        <v>291.93340000000012</v>
      </c>
      <c r="AR24">
        <v>5.0000000000000044</v>
      </c>
      <c r="AS24">
        <v>296.93340000000012</v>
      </c>
      <c r="AT24">
        <v>9.1666000000000079</v>
      </c>
      <c r="AU24">
        <v>301.10000000000014</v>
      </c>
    </row>
    <row r="25" spans="1:47">
      <c r="A25" t="s">
        <v>303</v>
      </c>
      <c r="B25" t="s">
        <v>304</v>
      </c>
      <c r="C25" t="s">
        <v>305</v>
      </c>
      <c r="D25" t="s">
        <v>306</v>
      </c>
      <c r="E25">
        <v>14180</v>
      </c>
      <c r="F25">
        <v>0.06</v>
      </c>
      <c r="G25">
        <v>850.8</v>
      </c>
      <c r="H25">
        <v>13329.2</v>
      </c>
      <c r="I25">
        <v>2665.84</v>
      </c>
      <c r="J25">
        <v>639</v>
      </c>
      <c r="K25">
        <v>190</v>
      </c>
      <c r="L25">
        <v>16824.04</v>
      </c>
      <c r="M25">
        <v>1020.9599999999999</v>
      </c>
      <c r="O25">
        <v>250</v>
      </c>
      <c r="P25">
        <v>15</v>
      </c>
      <c r="Q25">
        <v>235</v>
      </c>
      <c r="R25">
        <v>282</v>
      </c>
      <c r="S25">
        <v>17106.04</v>
      </c>
      <c r="T25">
        <v>1038.9599999999998</v>
      </c>
      <c r="V25">
        <v>458.33</v>
      </c>
      <c r="W25">
        <v>27.499799999999997</v>
      </c>
      <c r="X25">
        <v>430.83019999999999</v>
      </c>
      <c r="Y25">
        <v>516.99623999999994</v>
      </c>
      <c r="Z25">
        <v>17341.036240000001</v>
      </c>
      <c r="AA25">
        <v>1053.95976</v>
      </c>
      <c r="AJ25">
        <v>0.08</v>
      </c>
      <c r="AK25">
        <v>1134.4000000000001</v>
      </c>
      <c r="AL25">
        <v>0.06</v>
      </c>
      <c r="AM25">
        <v>850.8</v>
      </c>
      <c r="AN25">
        <v>0.12</v>
      </c>
      <c r="AO25">
        <v>1701.6</v>
      </c>
      <c r="AP25">
        <v>2.0000000000000011E-2</v>
      </c>
      <c r="AQ25">
        <v>283.60000000000014</v>
      </c>
      <c r="AR25">
        <v>5.0000000000000044</v>
      </c>
      <c r="AS25">
        <v>288.60000000000014</v>
      </c>
      <c r="AT25">
        <v>9.1666000000000079</v>
      </c>
      <c r="AU25">
        <v>292.76660000000015</v>
      </c>
    </row>
    <row r="26" spans="1:47">
      <c r="A26" t="s">
        <v>307</v>
      </c>
      <c r="B26" t="s">
        <v>308</v>
      </c>
      <c r="C26" t="s">
        <v>309</v>
      </c>
      <c r="D26" t="s">
        <v>310</v>
      </c>
      <c r="E26">
        <v>15221.67</v>
      </c>
      <c r="F26">
        <v>0.06</v>
      </c>
      <c r="G26">
        <v>913.30020000000002</v>
      </c>
      <c r="H26">
        <v>14308.3698</v>
      </c>
      <c r="I26">
        <v>2861.6739600000001</v>
      </c>
      <c r="J26">
        <v>639</v>
      </c>
      <c r="K26">
        <v>190</v>
      </c>
      <c r="L26">
        <v>17999.04376</v>
      </c>
      <c r="M26">
        <v>1095.9602399999999</v>
      </c>
      <c r="O26">
        <v>250</v>
      </c>
      <c r="P26">
        <v>15</v>
      </c>
      <c r="Q26">
        <v>235</v>
      </c>
      <c r="R26">
        <v>282</v>
      </c>
      <c r="S26">
        <v>18281.04376</v>
      </c>
      <c r="T26">
        <v>1113.9602399999999</v>
      </c>
      <c r="V26">
        <v>458.33</v>
      </c>
      <c r="W26">
        <v>27.499799999999997</v>
      </c>
      <c r="X26">
        <v>430.83019999999999</v>
      </c>
      <c r="Y26">
        <v>516.99623999999994</v>
      </c>
      <c r="Z26">
        <v>18516.04</v>
      </c>
      <c r="AA26">
        <v>1128.96</v>
      </c>
      <c r="AJ26">
        <v>0.08</v>
      </c>
      <c r="AK26">
        <v>1217.7336</v>
      </c>
      <c r="AL26">
        <v>0.06</v>
      </c>
      <c r="AM26">
        <v>913.30020000000002</v>
      </c>
      <c r="AN26">
        <v>0.12</v>
      </c>
      <c r="AO26">
        <v>1826.6004</v>
      </c>
      <c r="AP26">
        <v>2.0000000000000007E-2</v>
      </c>
      <c r="AQ26">
        <v>304.43340000000012</v>
      </c>
      <c r="AR26">
        <v>5.0000000000000044</v>
      </c>
      <c r="AS26">
        <v>309.43340000000012</v>
      </c>
      <c r="AT26">
        <v>9.1666000000000079</v>
      </c>
      <c r="AU26">
        <v>313.60000000000014</v>
      </c>
    </row>
    <row r="27" spans="1:47">
      <c r="A27" t="s">
        <v>311</v>
      </c>
      <c r="B27" t="s">
        <v>312</v>
      </c>
      <c r="C27" t="s">
        <v>313</v>
      </c>
      <c r="D27" t="s">
        <v>314</v>
      </c>
      <c r="E27">
        <v>14805</v>
      </c>
      <c r="F27">
        <v>0.06</v>
      </c>
      <c r="G27">
        <v>888.3</v>
      </c>
      <c r="H27">
        <v>13916.7</v>
      </c>
      <c r="I27">
        <v>2783.34</v>
      </c>
      <c r="J27">
        <v>639</v>
      </c>
      <c r="K27">
        <v>190</v>
      </c>
      <c r="L27">
        <v>17529.04</v>
      </c>
      <c r="M27">
        <v>1065.9599999999998</v>
      </c>
      <c r="O27">
        <v>250</v>
      </c>
      <c r="P27">
        <v>15</v>
      </c>
      <c r="Q27">
        <v>235</v>
      </c>
      <c r="R27">
        <v>282</v>
      </c>
      <c r="S27">
        <v>17811.04</v>
      </c>
      <c r="T27">
        <v>1083.9599999999998</v>
      </c>
      <c r="V27">
        <v>458.33</v>
      </c>
      <c r="W27">
        <v>27.499799999999997</v>
      </c>
      <c r="X27">
        <v>430.83019999999999</v>
      </c>
      <c r="Y27">
        <v>516.99623999999994</v>
      </c>
      <c r="Z27">
        <v>18046.036240000001</v>
      </c>
      <c r="AA27">
        <v>1098.95976</v>
      </c>
      <c r="AJ27">
        <v>0.08</v>
      </c>
      <c r="AK27">
        <v>1184.4000000000001</v>
      </c>
      <c r="AL27">
        <v>0.06</v>
      </c>
      <c r="AM27">
        <v>888.3</v>
      </c>
      <c r="AN27">
        <v>0.12</v>
      </c>
      <c r="AO27">
        <v>1776.6</v>
      </c>
      <c r="AP27">
        <v>1.9999999999999993E-2</v>
      </c>
      <c r="AQ27">
        <v>296.09999999999991</v>
      </c>
      <c r="AR27">
        <v>5.0000000000000044</v>
      </c>
      <c r="AS27">
        <v>301.09999999999991</v>
      </c>
      <c r="AT27">
        <v>9.1666000000000079</v>
      </c>
      <c r="AU27">
        <v>305.26659999999993</v>
      </c>
    </row>
    <row r="28" spans="1:47">
      <c r="A28" t="s">
        <v>315</v>
      </c>
      <c r="B28" t="s">
        <v>316</v>
      </c>
      <c r="C28" t="s">
        <v>317</v>
      </c>
      <c r="D28" t="s">
        <v>318</v>
      </c>
      <c r="E28">
        <v>14388.33</v>
      </c>
      <c r="F28">
        <v>0.06</v>
      </c>
      <c r="G28">
        <v>863.2998</v>
      </c>
      <c r="H28">
        <v>13525.030199999999</v>
      </c>
      <c r="I28">
        <v>2705.0060400000002</v>
      </c>
      <c r="J28">
        <v>639</v>
      </c>
      <c r="K28">
        <v>190</v>
      </c>
      <c r="L28">
        <v>17059.036240000001</v>
      </c>
      <c r="M28">
        <v>1035.95976</v>
      </c>
      <c r="O28">
        <v>250</v>
      </c>
      <c r="P28">
        <v>15</v>
      </c>
      <c r="Q28">
        <v>235</v>
      </c>
      <c r="R28">
        <v>282</v>
      </c>
      <c r="S28">
        <v>17341.036240000001</v>
      </c>
      <c r="T28">
        <v>1053.95976</v>
      </c>
      <c r="V28">
        <v>458.33</v>
      </c>
      <c r="W28">
        <v>27.499799999999997</v>
      </c>
      <c r="X28">
        <v>430.83019999999999</v>
      </c>
      <c r="Y28">
        <v>516.99623999999994</v>
      </c>
      <c r="Z28">
        <v>17576.032480000002</v>
      </c>
      <c r="AA28">
        <v>1068.9595200000001</v>
      </c>
      <c r="AJ28">
        <v>0.08</v>
      </c>
      <c r="AK28">
        <v>1151.0663999999999</v>
      </c>
      <c r="AL28">
        <v>0.06</v>
      </c>
      <c r="AM28">
        <v>863.2998</v>
      </c>
      <c r="AN28">
        <v>0.12</v>
      </c>
      <c r="AO28">
        <v>1726.5996</v>
      </c>
      <c r="AP28">
        <v>1.9999999999999993E-2</v>
      </c>
      <c r="AQ28">
        <v>287.76659999999993</v>
      </c>
      <c r="AR28">
        <v>5.0000000000000044</v>
      </c>
      <c r="AS28">
        <v>292.76659999999993</v>
      </c>
      <c r="AT28">
        <v>9.1666000000000079</v>
      </c>
      <c r="AU28">
        <v>296.93319999999994</v>
      </c>
    </row>
    <row r="29" spans="1:47">
      <c r="A29" t="s">
        <v>319</v>
      </c>
    </row>
    <row r="30" spans="1:47">
      <c r="A30" t="s">
        <v>320</v>
      </c>
      <c r="B30" t="s">
        <v>321</v>
      </c>
      <c r="C30" t="s">
        <v>322</v>
      </c>
      <c r="D30" t="s">
        <v>323</v>
      </c>
      <c r="E30">
        <v>11805</v>
      </c>
      <c r="F30">
        <v>0.06</v>
      </c>
      <c r="G30">
        <v>708.3</v>
      </c>
      <c r="H30">
        <v>11096.7</v>
      </c>
      <c r="I30">
        <v>2219.34</v>
      </c>
      <c r="J30">
        <v>639</v>
      </c>
      <c r="K30">
        <v>190</v>
      </c>
      <c r="L30">
        <v>14145.04</v>
      </c>
      <c r="M30">
        <v>849.95999999999992</v>
      </c>
      <c r="O30">
        <v>250</v>
      </c>
      <c r="P30">
        <v>15</v>
      </c>
      <c r="Q30">
        <v>235</v>
      </c>
      <c r="R30">
        <v>282</v>
      </c>
      <c r="S30">
        <v>14427.04</v>
      </c>
      <c r="T30">
        <v>867.95999999999992</v>
      </c>
      <c r="V30">
        <v>458.33</v>
      </c>
      <c r="W30">
        <v>27.499799999999997</v>
      </c>
      <c r="X30">
        <v>430.83019999999999</v>
      </c>
      <c r="Y30">
        <v>516.99623999999994</v>
      </c>
      <c r="Z30">
        <v>14662.036240000001</v>
      </c>
      <c r="AA30">
        <v>882.95975999999996</v>
      </c>
      <c r="AJ30">
        <v>0.08</v>
      </c>
      <c r="AK30">
        <v>944.4</v>
      </c>
      <c r="AL30">
        <v>0.06</v>
      </c>
      <c r="AM30">
        <v>708.3</v>
      </c>
      <c r="AN30">
        <v>0.12</v>
      </c>
      <c r="AO30">
        <v>1416.6</v>
      </c>
      <c r="AP30">
        <v>1.9999999999999993E-2</v>
      </c>
      <c r="AQ30">
        <v>236.09999999999991</v>
      </c>
      <c r="AR30">
        <v>5.0000000000000044</v>
      </c>
      <c r="AS30">
        <v>241.09999999999991</v>
      </c>
      <c r="AT30">
        <v>9.1666000000000079</v>
      </c>
      <c r="AU30">
        <v>245.26659999999993</v>
      </c>
    </row>
    <row r="31" spans="1:47">
      <c r="A31" t="s">
        <v>324</v>
      </c>
      <c r="B31" t="s">
        <v>325</v>
      </c>
      <c r="C31" t="s">
        <v>326</v>
      </c>
      <c r="D31" t="s">
        <v>327</v>
      </c>
      <c r="E31">
        <v>12221.67</v>
      </c>
      <c r="F31">
        <v>0.06</v>
      </c>
      <c r="G31">
        <v>733.30020000000002</v>
      </c>
      <c r="H31">
        <v>11488.3698</v>
      </c>
      <c r="I31">
        <v>2297.6739600000001</v>
      </c>
      <c r="J31">
        <v>639</v>
      </c>
      <c r="K31">
        <v>190</v>
      </c>
      <c r="L31">
        <v>14615.04376</v>
      </c>
      <c r="M31">
        <v>879.96024</v>
      </c>
      <c r="O31">
        <v>250</v>
      </c>
      <c r="P31">
        <v>15</v>
      </c>
      <c r="Q31">
        <v>235</v>
      </c>
      <c r="R31">
        <v>282</v>
      </c>
      <c r="S31">
        <v>14897.04376</v>
      </c>
      <c r="T31">
        <v>897.96024</v>
      </c>
      <c r="V31">
        <v>458.33</v>
      </c>
      <c r="W31">
        <v>27.499799999999997</v>
      </c>
      <c r="X31">
        <v>430.83019999999999</v>
      </c>
      <c r="Y31">
        <v>516.99623999999994</v>
      </c>
      <c r="Z31">
        <v>15132.04</v>
      </c>
      <c r="AA31">
        <v>912.96</v>
      </c>
      <c r="AJ31">
        <v>0.08</v>
      </c>
      <c r="AK31">
        <v>977.73360000000002</v>
      </c>
      <c r="AL31">
        <v>0.06</v>
      </c>
      <c r="AM31">
        <v>733.30020000000002</v>
      </c>
      <c r="AN31">
        <v>0.12</v>
      </c>
      <c r="AO31">
        <v>1466.6004</v>
      </c>
      <c r="AP31">
        <v>2.0000000000000011E-2</v>
      </c>
      <c r="AQ31">
        <v>244.43340000000012</v>
      </c>
      <c r="AR31">
        <v>5.0000000000000044</v>
      </c>
      <c r="AS31">
        <v>249.43340000000012</v>
      </c>
      <c r="AT31">
        <v>9.1666000000000079</v>
      </c>
      <c r="AU31">
        <v>253.60000000000014</v>
      </c>
    </row>
    <row r="32" spans="1:47">
      <c r="A32" t="s">
        <v>328</v>
      </c>
      <c r="B32" t="s">
        <v>329</v>
      </c>
      <c r="C32" t="s">
        <v>330</v>
      </c>
      <c r="D32" t="s">
        <v>331</v>
      </c>
      <c r="E32">
        <v>12471.67</v>
      </c>
      <c r="F32">
        <v>0.06</v>
      </c>
      <c r="G32">
        <v>748.30020000000002</v>
      </c>
      <c r="H32">
        <v>11723.3698</v>
      </c>
      <c r="I32">
        <v>2344.6739600000001</v>
      </c>
      <c r="J32">
        <v>639</v>
      </c>
      <c r="K32">
        <v>190</v>
      </c>
      <c r="L32">
        <v>14897.04376</v>
      </c>
      <c r="M32">
        <v>897.96024</v>
      </c>
      <c r="O32">
        <v>250</v>
      </c>
      <c r="P32">
        <v>15</v>
      </c>
      <c r="Q32">
        <v>235</v>
      </c>
      <c r="R32">
        <v>282</v>
      </c>
      <c r="S32">
        <v>15179.04376</v>
      </c>
      <c r="T32">
        <v>915.96024</v>
      </c>
      <c r="V32">
        <v>458.33</v>
      </c>
      <c r="W32">
        <v>27.499799999999997</v>
      </c>
      <c r="X32">
        <v>430.83019999999999</v>
      </c>
      <c r="Y32">
        <v>516.99623999999994</v>
      </c>
      <c r="Z32">
        <v>15414.04</v>
      </c>
      <c r="AA32">
        <v>930.96</v>
      </c>
      <c r="AJ32">
        <v>0.08</v>
      </c>
      <c r="AK32">
        <v>997.73360000000002</v>
      </c>
      <c r="AL32">
        <v>0.06</v>
      </c>
      <c r="AM32">
        <v>748.30020000000002</v>
      </c>
      <c r="AN32">
        <v>0.12</v>
      </c>
      <c r="AO32">
        <v>1496.6004</v>
      </c>
      <c r="AP32">
        <v>2.0000000000000011E-2</v>
      </c>
      <c r="AQ32">
        <v>249.43340000000012</v>
      </c>
      <c r="AR32">
        <v>5.0000000000000044</v>
      </c>
      <c r="AS32">
        <v>254.43340000000012</v>
      </c>
      <c r="AT32">
        <v>9.1666000000000079</v>
      </c>
      <c r="AU32">
        <v>258.60000000000014</v>
      </c>
    </row>
    <row r="33" spans="1:47">
      <c r="A33" t="s">
        <v>332</v>
      </c>
      <c r="B33" t="s">
        <v>333</v>
      </c>
      <c r="C33" t="s">
        <v>334</v>
      </c>
      <c r="D33" t="s">
        <v>335</v>
      </c>
      <c r="E33">
        <v>12888.33</v>
      </c>
      <c r="F33">
        <v>0.06</v>
      </c>
      <c r="G33">
        <v>773.2998</v>
      </c>
      <c r="H33">
        <v>12115.030199999999</v>
      </c>
      <c r="I33">
        <v>2423.0060399999998</v>
      </c>
      <c r="J33">
        <v>639</v>
      </c>
      <c r="K33">
        <v>190</v>
      </c>
      <c r="L33">
        <v>15367.036239999999</v>
      </c>
      <c r="M33">
        <v>927.95975999999996</v>
      </c>
      <c r="O33">
        <v>250</v>
      </c>
      <c r="P33">
        <v>15</v>
      </c>
      <c r="Q33">
        <v>235</v>
      </c>
      <c r="R33">
        <v>282</v>
      </c>
      <c r="S33">
        <v>15649.036239999999</v>
      </c>
      <c r="T33">
        <v>945.95975999999996</v>
      </c>
      <c r="V33">
        <v>458.33</v>
      </c>
      <c r="W33">
        <v>27.499799999999997</v>
      </c>
      <c r="X33">
        <v>430.83019999999999</v>
      </c>
      <c r="Y33">
        <v>516.99623999999994</v>
      </c>
      <c r="Z33">
        <v>15884.03248</v>
      </c>
      <c r="AA33">
        <v>960.95952</v>
      </c>
      <c r="AJ33">
        <v>0.08</v>
      </c>
      <c r="AK33">
        <v>1031.0663999999999</v>
      </c>
      <c r="AL33">
        <v>0.06</v>
      </c>
      <c r="AM33">
        <v>773.2998</v>
      </c>
      <c r="AN33">
        <v>0.12</v>
      </c>
      <c r="AO33">
        <v>1546.5996</v>
      </c>
      <c r="AP33">
        <v>1.9999999999999993E-2</v>
      </c>
      <c r="AQ33">
        <v>257.76659999999993</v>
      </c>
      <c r="AR33">
        <v>5.0000000000000044</v>
      </c>
      <c r="AS33">
        <v>262.76659999999993</v>
      </c>
      <c r="AT33">
        <v>9.1666000000000079</v>
      </c>
      <c r="AU33">
        <v>266.93319999999994</v>
      </c>
    </row>
    <row r="34" spans="1:47">
      <c r="A34" t="s">
        <v>336</v>
      </c>
      <c r="B34" t="s">
        <v>337</v>
      </c>
      <c r="C34" t="s">
        <v>338</v>
      </c>
      <c r="D34" t="s">
        <v>339</v>
      </c>
      <c r="E34">
        <v>12888.33</v>
      </c>
      <c r="F34">
        <v>0.06</v>
      </c>
      <c r="G34">
        <v>773.2998</v>
      </c>
      <c r="H34">
        <v>12115.030199999999</v>
      </c>
      <c r="I34">
        <v>2423.0060399999998</v>
      </c>
      <c r="J34">
        <v>639</v>
      </c>
      <c r="K34">
        <v>190</v>
      </c>
      <c r="L34">
        <v>15367.036239999999</v>
      </c>
      <c r="M34">
        <v>927.95975999999996</v>
      </c>
      <c r="O34">
        <v>250</v>
      </c>
      <c r="P34">
        <v>15</v>
      </c>
      <c r="Q34">
        <v>235</v>
      </c>
      <c r="R34">
        <v>282</v>
      </c>
      <c r="S34">
        <v>15649.036239999999</v>
      </c>
      <c r="T34">
        <v>945.95975999999996</v>
      </c>
      <c r="V34">
        <v>458.33</v>
      </c>
      <c r="W34">
        <v>27.499799999999997</v>
      </c>
      <c r="X34">
        <v>430.83019999999999</v>
      </c>
      <c r="Y34">
        <v>516.99623999999994</v>
      </c>
      <c r="Z34">
        <v>15884.03248</v>
      </c>
      <c r="AA34">
        <v>960.95952</v>
      </c>
      <c r="AJ34">
        <v>0.08</v>
      </c>
      <c r="AK34">
        <v>1031.0663999999999</v>
      </c>
      <c r="AL34">
        <v>0.06</v>
      </c>
      <c r="AM34">
        <v>773.2998</v>
      </c>
      <c r="AN34">
        <v>0.12</v>
      </c>
      <c r="AO34">
        <v>1546.5996</v>
      </c>
      <c r="AP34">
        <v>1.9999999999999993E-2</v>
      </c>
      <c r="AQ34">
        <v>257.76659999999993</v>
      </c>
      <c r="AR34">
        <v>5.0000000000000044</v>
      </c>
      <c r="AS34">
        <v>262.76659999999993</v>
      </c>
      <c r="AT34">
        <v>9.1666000000000079</v>
      </c>
      <c r="AU34">
        <v>266.93319999999994</v>
      </c>
    </row>
    <row r="35" spans="1:47">
      <c r="A35" t="s">
        <v>340</v>
      </c>
      <c r="B35" t="s">
        <v>341</v>
      </c>
      <c r="C35" t="s">
        <v>342</v>
      </c>
      <c r="D35" t="s">
        <v>343</v>
      </c>
      <c r="E35">
        <v>13305</v>
      </c>
      <c r="F35">
        <v>0.06</v>
      </c>
      <c r="G35">
        <v>798.3</v>
      </c>
      <c r="H35">
        <v>12506.7</v>
      </c>
      <c r="I35">
        <v>2501.34</v>
      </c>
      <c r="J35">
        <v>639</v>
      </c>
      <c r="K35">
        <v>190</v>
      </c>
      <c r="L35">
        <v>15837.04</v>
      </c>
      <c r="M35">
        <v>957.95999999999992</v>
      </c>
      <c r="O35">
        <v>250</v>
      </c>
      <c r="P35">
        <v>15</v>
      </c>
      <c r="Q35">
        <v>235</v>
      </c>
      <c r="R35">
        <v>282</v>
      </c>
      <c r="S35">
        <v>16119.04</v>
      </c>
      <c r="T35">
        <v>975.95999999999992</v>
      </c>
      <c r="V35">
        <v>458.33</v>
      </c>
      <c r="W35">
        <v>27.499799999999997</v>
      </c>
      <c r="X35">
        <v>430.83019999999999</v>
      </c>
      <c r="Y35">
        <v>516.99623999999994</v>
      </c>
      <c r="Z35">
        <v>16354.036240000001</v>
      </c>
      <c r="AA35">
        <v>990.95975999999996</v>
      </c>
      <c r="AJ35">
        <v>0.08</v>
      </c>
      <c r="AK35">
        <v>1064.4000000000001</v>
      </c>
      <c r="AL35">
        <v>0.06</v>
      </c>
      <c r="AM35">
        <v>798.3</v>
      </c>
      <c r="AN35">
        <v>0.12</v>
      </c>
      <c r="AO35">
        <v>1596.6</v>
      </c>
      <c r="AP35">
        <v>2.0000000000000011E-2</v>
      </c>
      <c r="AQ35">
        <v>266.10000000000014</v>
      </c>
      <c r="AR35">
        <v>5.0000000000000044</v>
      </c>
      <c r="AS35">
        <v>271.10000000000014</v>
      </c>
      <c r="AT35">
        <v>9.1666000000000079</v>
      </c>
      <c r="AU35">
        <v>275.26660000000015</v>
      </c>
    </row>
    <row r="36" spans="1:47">
      <c r="A36" t="s">
        <v>344</v>
      </c>
      <c r="B36" t="s">
        <v>345</v>
      </c>
      <c r="C36" t="s">
        <v>346</v>
      </c>
      <c r="D36" t="s">
        <v>347</v>
      </c>
      <c r="E36">
        <v>13555</v>
      </c>
      <c r="F36">
        <v>0.06</v>
      </c>
      <c r="G36">
        <v>813.3</v>
      </c>
      <c r="H36">
        <v>12741.7</v>
      </c>
      <c r="I36">
        <v>2548.34</v>
      </c>
      <c r="J36">
        <v>639</v>
      </c>
      <c r="K36">
        <v>190</v>
      </c>
      <c r="L36">
        <v>16119.04</v>
      </c>
      <c r="M36">
        <v>975.95999999999992</v>
      </c>
      <c r="O36">
        <v>250</v>
      </c>
      <c r="P36">
        <v>15</v>
      </c>
      <c r="Q36">
        <v>235</v>
      </c>
      <c r="R36">
        <v>282</v>
      </c>
      <c r="S36">
        <v>16401.04</v>
      </c>
      <c r="T36">
        <v>993.95999999999992</v>
      </c>
      <c r="V36">
        <v>458.33</v>
      </c>
      <c r="W36">
        <v>27.499799999999997</v>
      </c>
      <c r="X36">
        <v>430.83019999999999</v>
      </c>
      <c r="Y36">
        <v>516.99623999999994</v>
      </c>
      <c r="Z36">
        <v>16636.036240000001</v>
      </c>
      <c r="AA36">
        <v>1008.95976</v>
      </c>
      <c r="AJ36">
        <v>0.08</v>
      </c>
      <c r="AK36">
        <v>1084.4000000000001</v>
      </c>
      <c r="AL36">
        <v>0.06</v>
      </c>
      <c r="AM36">
        <v>813.3</v>
      </c>
      <c r="AN36">
        <v>0.12</v>
      </c>
      <c r="AO36">
        <v>1626.6</v>
      </c>
      <c r="AP36">
        <v>2.0000000000000011E-2</v>
      </c>
      <c r="AQ36">
        <v>271.10000000000014</v>
      </c>
      <c r="AR36">
        <v>5.0000000000000044</v>
      </c>
      <c r="AS36">
        <v>276.10000000000014</v>
      </c>
      <c r="AT36">
        <v>9.1666000000000079</v>
      </c>
      <c r="AU36">
        <v>280.26660000000015</v>
      </c>
    </row>
    <row r="37" spans="1:47">
      <c r="A37" t="s">
        <v>348</v>
      </c>
      <c r="B37" t="s">
        <v>349</v>
      </c>
      <c r="C37" t="s">
        <v>350</v>
      </c>
      <c r="D37" t="s">
        <v>351</v>
      </c>
      <c r="E37">
        <v>13971.67</v>
      </c>
      <c r="F37">
        <v>0.06</v>
      </c>
      <c r="G37">
        <v>838.30020000000002</v>
      </c>
      <c r="H37">
        <v>13133.3698</v>
      </c>
      <c r="I37">
        <v>2626.6739600000001</v>
      </c>
      <c r="J37">
        <v>639</v>
      </c>
      <c r="K37">
        <v>190</v>
      </c>
      <c r="L37">
        <v>16589.04376</v>
      </c>
      <c r="M37">
        <v>1005.96024</v>
      </c>
      <c r="O37">
        <v>250</v>
      </c>
      <c r="P37">
        <v>15</v>
      </c>
      <c r="Q37">
        <v>235</v>
      </c>
      <c r="R37">
        <v>282</v>
      </c>
      <c r="S37">
        <v>16871.04376</v>
      </c>
      <c r="T37">
        <v>1023.96024</v>
      </c>
      <c r="V37">
        <v>458.33</v>
      </c>
      <c r="W37">
        <v>27.499799999999997</v>
      </c>
      <c r="X37">
        <v>430.83019999999999</v>
      </c>
      <c r="Y37">
        <v>516.99623999999994</v>
      </c>
      <c r="Z37">
        <v>17106.04</v>
      </c>
      <c r="AA37">
        <v>1038.96</v>
      </c>
      <c r="AJ37">
        <v>0.08</v>
      </c>
      <c r="AK37">
        <v>1117.7336</v>
      </c>
      <c r="AL37">
        <v>0.06</v>
      </c>
      <c r="AM37">
        <v>838.30020000000002</v>
      </c>
      <c r="AN37">
        <v>0.12</v>
      </c>
      <c r="AO37">
        <v>1676.6004</v>
      </c>
      <c r="AP37">
        <v>2.0000000000000007E-2</v>
      </c>
      <c r="AQ37">
        <v>279.43340000000012</v>
      </c>
      <c r="AR37">
        <v>5.0000000000000044</v>
      </c>
      <c r="AS37">
        <v>284.43340000000012</v>
      </c>
      <c r="AT37">
        <v>9.1666000000000079</v>
      </c>
      <c r="AU37">
        <v>288.60000000000014</v>
      </c>
    </row>
    <row r="38" spans="1:47">
      <c r="A38" t="s">
        <v>352</v>
      </c>
      <c r="B38" t="s">
        <v>353</v>
      </c>
      <c r="C38" t="s">
        <v>354</v>
      </c>
      <c r="D38" t="s">
        <v>355</v>
      </c>
      <c r="E38">
        <v>13305</v>
      </c>
      <c r="F38">
        <v>0.06</v>
      </c>
      <c r="G38">
        <v>798.3</v>
      </c>
      <c r="H38">
        <v>12506.7</v>
      </c>
      <c r="I38">
        <v>2501.34</v>
      </c>
      <c r="J38">
        <v>639</v>
      </c>
      <c r="K38">
        <v>190</v>
      </c>
      <c r="L38">
        <v>15837.04</v>
      </c>
      <c r="M38">
        <v>957.95999999999992</v>
      </c>
      <c r="O38">
        <v>250</v>
      </c>
      <c r="P38">
        <v>15</v>
      </c>
      <c r="Q38">
        <v>235</v>
      </c>
      <c r="R38">
        <v>282</v>
      </c>
      <c r="S38">
        <v>16119.04</v>
      </c>
      <c r="T38">
        <v>975.95999999999992</v>
      </c>
      <c r="V38">
        <v>458.33</v>
      </c>
      <c r="W38">
        <v>27.499799999999997</v>
      </c>
      <c r="X38">
        <v>430.83019999999999</v>
      </c>
      <c r="Y38">
        <v>516.99623999999994</v>
      </c>
      <c r="Z38">
        <v>16354.036240000001</v>
      </c>
      <c r="AA38">
        <v>990.95975999999996</v>
      </c>
      <c r="AJ38">
        <v>0.08</v>
      </c>
      <c r="AK38">
        <v>1064.4000000000001</v>
      </c>
      <c r="AL38">
        <v>0.06</v>
      </c>
      <c r="AM38">
        <v>798.3</v>
      </c>
      <c r="AN38">
        <v>0.12</v>
      </c>
      <c r="AO38">
        <v>1596.6</v>
      </c>
      <c r="AP38">
        <v>2.0000000000000011E-2</v>
      </c>
      <c r="AQ38">
        <v>266.10000000000014</v>
      </c>
      <c r="AR38">
        <v>5.0000000000000044</v>
      </c>
      <c r="AS38">
        <v>271.10000000000014</v>
      </c>
      <c r="AT38">
        <v>9.1666000000000079</v>
      </c>
      <c r="AU38">
        <v>275.26660000000015</v>
      </c>
    </row>
    <row r="39" spans="1:47">
      <c r="A39" t="s">
        <v>356</v>
      </c>
      <c r="B39" t="s">
        <v>357</v>
      </c>
      <c r="C39" t="s">
        <v>358</v>
      </c>
      <c r="D39" t="s">
        <v>359</v>
      </c>
      <c r="E39">
        <v>13721.67</v>
      </c>
      <c r="F39">
        <v>0.06</v>
      </c>
      <c r="G39">
        <v>823.30020000000002</v>
      </c>
      <c r="H39">
        <v>12898.3698</v>
      </c>
      <c r="I39">
        <v>2579.6739600000001</v>
      </c>
      <c r="J39">
        <v>639</v>
      </c>
      <c r="K39">
        <v>190</v>
      </c>
      <c r="L39">
        <v>16307.04376</v>
      </c>
      <c r="M39">
        <v>987.96024</v>
      </c>
      <c r="O39">
        <v>250</v>
      </c>
      <c r="P39">
        <v>15</v>
      </c>
      <c r="Q39">
        <v>235</v>
      </c>
      <c r="R39">
        <v>282</v>
      </c>
      <c r="S39">
        <v>16589.04376</v>
      </c>
      <c r="T39">
        <v>1005.96024</v>
      </c>
      <c r="V39">
        <v>458.33</v>
      </c>
      <c r="W39">
        <v>27.499799999999997</v>
      </c>
      <c r="X39">
        <v>430.83019999999999</v>
      </c>
      <c r="Y39">
        <v>516.99623999999994</v>
      </c>
      <c r="Z39">
        <v>16824.04</v>
      </c>
      <c r="AA39">
        <v>1020.96</v>
      </c>
      <c r="AJ39">
        <v>0.08</v>
      </c>
      <c r="AK39">
        <v>1097.7336</v>
      </c>
      <c r="AL39">
        <v>0.06</v>
      </c>
      <c r="AM39">
        <v>823.30020000000002</v>
      </c>
      <c r="AN39">
        <v>0.12</v>
      </c>
      <c r="AO39">
        <v>1646.6004</v>
      </c>
      <c r="AP39">
        <v>2.0000000000000007E-2</v>
      </c>
      <c r="AQ39">
        <v>274.43340000000012</v>
      </c>
      <c r="AR39">
        <v>5.0000000000000044</v>
      </c>
      <c r="AS39">
        <v>279.43340000000012</v>
      </c>
      <c r="AT39">
        <v>9.1666000000000079</v>
      </c>
      <c r="AU39">
        <v>283.60000000000014</v>
      </c>
    </row>
    <row r="40" spans="1:47">
      <c r="A40" t="s">
        <v>360</v>
      </c>
      <c r="B40" t="s">
        <v>361</v>
      </c>
      <c r="C40" t="s">
        <v>362</v>
      </c>
      <c r="D40" t="s">
        <v>363</v>
      </c>
      <c r="E40">
        <v>14138.33</v>
      </c>
      <c r="F40">
        <v>0.06</v>
      </c>
      <c r="G40">
        <v>848.2998</v>
      </c>
      <c r="H40">
        <v>13290.030199999999</v>
      </c>
      <c r="I40">
        <v>2658.0060400000002</v>
      </c>
      <c r="J40">
        <v>639</v>
      </c>
      <c r="K40">
        <v>190</v>
      </c>
      <c r="L40">
        <v>16777.036240000001</v>
      </c>
      <c r="M40">
        <v>1017.95976</v>
      </c>
      <c r="O40">
        <v>250</v>
      </c>
      <c r="P40">
        <v>15</v>
      </c>
      <c r="Q40">
        <v>235</v>
      </c>
      <c r="R40">
        <v>282</v>
      </c>
      <c r="S40">
        <v>17059.036240000001</v>
      </c>
      <c r="T40">
        <v>1035.95976</v>
      </c>
      <c r="V40">
        <v>458.33</v>
      </c>
      <c r="W40">
        <v>27.499799999999997</v>
      </c>
      <c r="X40">
        <v>430.83019999999999</v>
      </c>
      <c r="Y40">
        <v>516.99623999999994</v>
      </c>
      <c r="Z40">
        <v>17294.032480000002</v>
      </c>
      <c r="AA40">
        <v>1050.9595200000001</v>
      </c>
      <c r="AJ40">
        <v>0.08</v>
      </c>
      <c r="AK40">
        <v>1131.0663999999999</v>
      </c>
      <c r="AL40">
        <v>0.06</v>
      </c>
      <c r="AM40">
        <v>848.2998</v>
      </c>
      <c r="AN40">
        <v>0.12</v>
      </c>
      <c r="AO40">
        <v>1696.5996</v>
      </c>
      <c r="AP40">
        <v>1.9999999999999993E-2</v>
      </c>
      <c r="AQ40">
        <v>282.76659999999993</v>
      </c>
      <c r="AR40">
        <v>5.0000000000000044</v>
      </c>
      <c r="AS40">
        <v>287.76659999999993</v>
      </c>
      <c r="AT40">
        <v>9.1666000000000079</v>
      </c>
      <c r="AU40">
        <v>291.93319999999994</v>
      </c>
    </row>
    <row r="41" spans="1:47">
      <c r="A41" t="s">
        <v>364</v>
      </c>
      <c r="B41" t="s">
        <v>365</v>
      </c>
      <c r="C41" t="s">
        <v>366</v>
      </c>
      <c r="D41" t="s">
        <v>367</v>
      </c>
      <c r="E41">
        <v>13721.67</v>
      </c>
      <c r="F41">
        <v>0.06</v>
      </c>
      <c r="G41">
        <v>823.30020000000002</v>
      </c>
      <c r="H41">
        <v>12898.3698</v>
      </c>
      <c r="I41">
        <v>2579.6739600000001</v>
      </c>
      <c r="J41">
        <v>639</v>
      </c>
      <c r="K41">
        <v>190</v>
      </c>
      <c r="L41">
        <v>16307.04376</v>
      </c>
      <c r="M41">
        <v>987.96024</v>
      </c>
      <c r="O41">
        <v>250</v>
      </c>
      <c r="P41">
        <v>15</v>
      </c>
      <c r="Q41">
        <v>235</v>
      </c>
      <c r="R41">
        <v>282</v>
      </c>
      <c r="S41">
        <v>16589.04376</v>
      </c>
      <c r="T41">
        <v>1005.96024</v>
      </c>
      <c r="V41">
        <v>458.33</v>
      </c>
      <c r="W41">
        <v>27.499799999999997</v>
      </c>
      <c r="X41">
        <v>430.83019999999999</v>
      </c>
      <c r="Y41">
        <v>516.99623999999994</v>
      </c>
      <c r="Z41">
        <v>16824.04</v>
      </c>
      <c r="AA41">
        <v>1020.96</v>
      </c>
      <c r="AJ41">
        <v>0.08</v>
      </c>
      <c r="AK41">
        <v>1097.7336</v>
      </c>
      <c r="AL41">
        <v>0.06</v>
      </c>
      <c r="AM41">
        <v>823.30020000000002</v>
      </c>
      <c r="AN41">
        <v>0.12</v>
      </c>
      <c r="AO41">
        <v>1646.6004</v>
      </c>
      <c r="AP41">
        <v>2.0000000000000007E-2</v>
      </c>
      <c r="AQ41">
        <v>274.43340000000012</v>
      </c>
      <c r="AR41">
        <v>5.0000000000000044</v>
      </c>
      <c r="AS41">
        <v>279.43340000000012</v>
      </c>
      <c r="AT41">
        <v>9.1666000000000079</v>
      </c>
      <c r="AU41">
        <v>283.60000000000014</v>
      </c>
    </row>
    <row r="42" spans="1:47">
      <c r="A42" t="s">
        <v>368</v>
      </c>
      <c r="B42" t="s">
        <v>369</v>
      </c>
      <c r="C42" t="s">
        <v>370</v>
      </c>
      <c r="D42" t="s">
        <v>371</v>
      </c>
      <c r="E42">
        <v>14138.33</v>
      </c>
      <c r="F42">
        <v>0.06</v>
      </c>
      <c r="G42">
        <v>848.2998</v>
      </c>
      <c r="H42">
        <v>13290.030199999999</v>
      </c>
      <c r="I42">
        <v>2658.0060400000002</v>
      </c>
      <c r="J42">
        <v>639</v>
      </c>
      <c r="K42">
        <v>190</v>
      </c>
      <c r="L42">
        <v>16777.036240000001</v>
      </c>
      <c r="M42">
        <v>1017.95976</v>
      </c>
      <c r="O42">
        <v>250</v>
      </c>
      <c r="P42">
        <v>15</v>
      </c>
      <c r="Q42">
        <v>235</v>
      </c>
      <c r="R42">
        <v>282</v>
      </c>
      <c r="S42">
        <v>17059.036240000001</v>
      </c>
      <c r="T42">
        <v>1035.95976</v>
      </c>
      <c r="V42">
        <v>458.33</v>
      </c>
      <c r="W42">
        <v>27.499799999999997</v>
      </c>
      <c r="X42">
        <v>430.83019999999999</v>
      </c>
      <c r="Y42">
        <v>516.99623999999994</v>
      </c>
      <c r="Z42">
        <v>17294.032480000002</v>
      </c>
      <c r="AA42">
        <v>1050.9595200000001</v>
      </c>
      <c r="AJ42">
        <v>0.08</v>
      </c>
      <c r="AK42">
        <v>1131.0663999999999</v>
      </c>
      <c r="AL42">
        <v>0.06</v>
      </c>
      <c r="AM42">
        <v>848.2998</v>
      </c>
      <c r="AN42">
        <v>0.12</v>
      </c>
      <c r="AO42">
        <v>1696.5996</v>
      </c>
      <c r="AP42">
        <v>1.9999999999999993E-2</v>
      </c>
      <c r="AQ42">
        <v>282.76659999999993</v>
      </c>
      <c r="AR42">
        <v>5.0000000000000044</v>
      </c>
      <c r="AS42">
        <v>287.76659999999993</v>
      </c>
      <c r="AT42">
        <v>9.1666000000000079</v>
      </c>
      <c r="AU42">
        <v>291.93319999999994</v>
      </c>
    </row>
    <row r="43" spans="1:47">
      <c r="A43" t="s">
        <v>372</v>
      </c>
      <c r="B43" t="s">
        <v>373</v>
      </c>
      <c r="C43" t="s">
        <v>374</v>
      </c>
      <c r="D43" t="s">
        <v>375</v>
      </c>
      <c r="E43">
        <v>14555</v>
      </c>
      <c r="F43">
        <v>0.06</v>
      </c>
      <c r="G43">
        <v>873.3</v>
      </c>
      <c r="H43">
        <v>13681.7</v>
      </c>
      <c r="I43">
        <v>2736.34</v>
      </c>
      <c r="J43">
        <v>639</v>
      </c>
      <c r="K43">
        <v>190</v>
      </c>
      <c r="L43">
        <v>17247.04</v>
      </c>
      <c r="M43">
        <v>1047.9599999999998</v>
      </c>
      <c r="O43">
        <v>250</v>
      </c>
      <c r="P43">
        <v>15</v>
      </c>
      <c r="Q43">
        <v>235</v>
      </c>
      <c r="R43">
        <v>282</v>
      </c>
      <c r="S43">
        <v>17529.04</v>
      </c>
      <c r="T43">
        <v>1065.9599999999998</v>
      </c>
      <c r="V43">
        <v>458.33</v>
      </c>
      <c r="W43">
        <v>27.499799999999997</v>
      </c>
      <c r="X43">
        <v>430.83019999999999</v>
      </c>
      <c r="Y43">
        <v>516.99623999999994</v>
      </c>
      <c r="Z43">
        <v>17764.036240000001</v>
      </c>
      <c r="AA43">
        <v>1080.95976</v>
      </c>
      <c r="AJ43">
        <v>0.08</v>
      </c>
      <c r="AK43">
        <v>1164.4000000000001</v>
      </c>
      <c r="AL43">
        <v>0.06</v>
      </c>
      <c r="AM43">
        <v>873.3</v>
      </c>
      <c r="AN43">
        <v>0.12</v>
      </c>
      <c r="AO43">
        <v>1746.6</v>
      </c>
      <c r="AP43">
        <v>2.0000000000000011E-2</v>
      </c>
      <c r="AQ43">
        <v>291.10000000000014</v>
      </c>
      <c r="AR43">
        <v>5.0000000000000044</v>
      </c>
      <c r="AS43">
        <v>296.10000000000014</v>
      </c>
      <c r="AT43">
        <v>9.1666000000000079</v>
      </c>
      <c r="AU43">
        <v>300.26660000000015</v>
      </c>
    </row>
    <row r="44" spans="1:47">
      <c r="A44" t="s">
        <v>376</v>
      </c>
      <c r="B44" t="s">
        <v>377</v>
      </c>
      <c r="C44" t="s">
        <v>378</v>
      </c>
      <c r="D44" t="s">
        <v>379</v>
      </c>
      <c r="E44">
        <v>13971.67</v>
      </c>
      <c r="F44">
        <v>0.06</v>
      </c>
      <c r="G44">
        <v>838.30020000000002</v>
      </c>
      <c r="H44">
        <v>13133.3698</v>
      </c>
      <c r="I44">
        <v>2626.6739600000001</v>
      </c>
      <c r="J44">
        <v>639</v>
      </c>
      <c r="K44">
        <v>190</v>
      </c>
      <c r="L44">
        <v>16589.04376</v>
      </c>
      <c r="M44">
        <v>1005.96024</v>
      </c>
      <c r="O44">
        <v>250</v>
      </c>
      <c r="P44">
        <v>15</v>
      </c>
      <c r="Q44">
        <v>235</v>
      </c>
      <c r="R44">
        <v>282</v>
      </c>
      <c r="S44">
        <v>16871.04376</v>
      </c>
      <c r="T44">
        <v>1023.96024</v>
      </c>
      <c r="V44">
        <v>458.33</v>
      </c>
      <c r="W44">
        <v>27.499799999999997</v>
      </c>
      <c r="X44">
        <v>430.83019999999999</v>
      </c>
      <c r="Y44">
        <v>516.99623999999994</v>
      </c>
      <c r="Z44">
        <v>17106.04</v>
      </c>
      <c r="AA44">
        <v>1038.96</v>
      </c>
      <c r="AJ44">
        <v>0.08</v>
      </c>
      <c r="AK44">
        <v>1117.7336</v>
      </c>
      <c r="AL44">
        <v>0.06</v>
      </c>
      <c r="AM44">
        <v>838.30020000000002</v>
      </c>
      <c r="AN44">
        <v>0.12</v>
      </c>
      <c r="AO44">
        <v>1676.6004</v>
      </c>
      <c r="AP44">
        <v>2.0000000000000007E-2</v>
      </c>
      <c r="AQ44">
        <v>279.43340000000012</v>
      </c>
      <c r="AR44">
        <v>5.0000000000000044</v>
      </c>
      <c r="AS44">
        <v>284.43340000000012</v>
      </c>
      <c r="AT44">
        <v>9.1666000000000079</v>
      </c>
      <c r="AU44">
        <v>288.60000000000014</v>
      </c>
    </row>
    <row r="45" spans="1:47">
      <c r="A45" t="s">
        <v>380</v>
      </c>
      <c r="B45" t="s">
        <v>381</v>
      </c>
      <c r="C45" t="s">
        <v>382</v>
      </c>
      <c r="D45" t="s">
        <v>383</v>
      </c>
      <c r="E45">
        <v>14388.33</v>
      </c>
      <c r="F45">
        <v>0.06</v>
      </c>
      <c r="G45">
        <v>863.2998</v>
      </c>
      <c r="H45">
        <v>13525.030199999999</v>
      </c>
      <c r="I45">
        <v>2705.0060400000002</v>
      </c>
      <c r="J45">
        <v>639</v>
      </c>
      <c r="K45">
        <v>190</v>
      </c>
      <c r="L45">
        <v>17059.036240000001</v>
      </c>
      <c r="M45">
        <v>1035.95976</v>
      </c>
      <c r="O45">
        <v>250</v>
      </c>
      <c r="P45">
        <v>15</v>
      </c>
      <c r="Q45">
        <v>235</v>
      </c>
      <c r="R45">
        <v>282</v>
      </c>
      <c r="S45">
        <v>17341.036240000001</v>
      </c>
      <c r="T45">
        <v>1053.95976</v>
      </c>
      <c r="V45">
        <v>458.33</v>
      </c>
      <c r="W45">
        <v>27.499799999999997</v>
      </c>
      <c r="X45">
        <v>430.83019999999999</v>
      </c>
      <c r="Y45">
        <v>516.99623999999994</v>
      </c>
      <c r="Z45">
        <v>17576.032480000002</v>
      </c>
      <c r="AA45">
        <v>1068.9595200000001</v>
      </c>
      <c r="AJ45">
        <v>0.08</v>
      </c>
      <c r="AK45">
        <v>1151.0663999999999</v>
      </c>
      <c r="AL45">
        <v>0.06</v>
      </c>
      <c r="AM45">
        <v>863.2998</v>
      </c>
      <c r="AN45">
        <v>0.12</v>
      </c>
      <c r="AO45">
        <v>1726.5996</v>
      </c>
      <c r="AP45">
        <v>1.9999999999999993E-2</v>
      </c>
      <c r="AQ45">
        <v>287.76659999999993</v>
      </c>
      <c r="AR45">
        <v>5.0000000000000044</v>
      </c>
      <c r="AS45">
        <v>292.76659999999993</v>
      </c>
      <c r="AT45">
        <v>9.1666000000000079</v>
      </c>
      <c r="AU45">
        <v>296.93319999999994</v>
      </c>
    </row>
    <row r="46" spans="1:47">
      <c r="A46" t="s">
        <v>384</v>
      </c>
      <c r="B46" t="s">
        <v>385</v>
      </c>
      <c r="C46" t="s">
        <v>386</v>
      </c>
      <c r="D46" t="s">
        <v>387</v>
      </c>
      <c r="E46">
        <v>14805</v>
      </c>
      <c r="F46">
        <v>0.06</v>
      </c>
      <c r="G46">
        <v>888.3</v>
      </c>
      <c r="H46">
        <v>13916.7</v>
      </c>
      <c r="I46">
        <v>2783.34</v>
      </c>
      <c r="J46">
        <v>639</v>
      </c>
      <c r="K46">
        <v>190</v>
      </c>
      <c r="L46">
        <v>17529.04</v>
      </c>
      <c r="M46">
        <v>1065.9599999999998</v>
      </c>
      <c r="O46">
        <v>250</v>
      </c>
      <c r="P46">
        <v>15</v>
      </c>
      <c r="Q46">
        <v>235</v>
      </c>
      <c r="R46">
        <v>282</v>
      </c>
      <c r="S46">
        <v>17811.04</v>
      </c>
      <c r="T46">
        <v>1083.9599999999998</v>
      </c>
      <c r="V46">
        <v>458.33</v>
      </c>
      <c r="W46">
        <v>27.499799999999997</v>
      </c>
      <c r="X46">
        <v>430.83019999999999</v>
      </c>
      <c r="Y46">
        <v>516.99623999999994</v>
      </c>
      <c r="Z46">
        <v>18046.036240000001</v>
      </c>
      <c r="AA46">
        <v>1098.95976</v>
      </c>
      <c r="AJ46">
        <v>0.08</v>
      </c>
      <c r="AK46">
        <v>1184.4000000000001</v>
      </c>
      <c r="AL46">
        <v>0.06</v>
      </c>
      <c r="AM46">
        <v>888.3</v>
      </c>
      <c r="AN46">
        <v>0.12</v>
      </c>
      <c r="AO46">
        <v>1776.6</v>
      </c>
      <c r="AP46">
        <v>1.9999999999999993E-2</v>
      </c>
      <c r="AQ46">
        <v>296.09999999999991</v>
      </c>
      <c r="AR46">
        <v>5.0000000000000044</v>
      </c>
      <c r="AS46">
        <v>301.09999999999991</v>
      </c>
      <c r="AT46">
        <v>9.1666000000000079</v>
      </c>
      <c r="AU46">
        <v>305.26659999999993</v>
      </c>
    </row>
    <row r="47" spans="1:47">
      <c r="A47" t="s">
        <v>388</v>
      </c>
      <c r="B47" t="s">
        <v>389</v>
      </c>
      <c r="C47" t="s">
        <v>390</v>
      </c>
      <c r="D47" t="s">
        <v>391</v>
      </c>
      <c r="E47">
        <v>14388.33</v>
      </c>
      <c r="F47">
        <v>0.06</v>
      </c>
      <c r="G47">
        <v>863.2998</v>
      </c>
      <c r="H47">
        <v>13525.030199999999</v>
      </c>
      <c r="I47">
        <v>2705.0060400000002</v>
      </c>
      <c r="J47">
        <v>639</v>
      </c>
      <c r="K47">
        <v>190</v>
      </c>
      <c r="L47">
        <v>17059.036240000001</v>
      </c>
      <c r="M47">
        <v>1035.95976</v>
      </c>
      <c r="O47">
        <v>250</v>
      </c>
      <c r="P47">
        <v>15</v>
      </c>
      <c r="Q47">
        <v>235</v>
      </c>
      <c r="R47">
        <v>282</v>
      </c>
      <c r="S47">
        <v>17341.036240000001</v>
      </c>
      <c r="T47">
        <v>1053.95976</v>
      </c>
      <c r="V47">
        <v>458.33</v>
      </c>
      <c r="W47">
        <v>27.499799999999997</v>
      </c>
      <c r="X47">
        <v>430.83019999999999</v>
      </c>
      <c r="Y47">
        <v>516.99623999999994</v>
      </c>
      <c r="Z47">
        <v>17576.032480000002</v>
      </c>
      <c r="AA47">
        <v>1068.9595200000001</v>
      </c>
      <c r="AJ47">
        <v>0.08</v>
      </c>
      <c r="AK47">
        <v>1151.0663999999999</v>
      </c>
      <c r="AL47">
        <v>0.06</v>
      </c>
      <c r="AM47">
        <v>863.2998</v>
      </c>
      <c r="AN47">
        <v>0.12</v>
      </c>
      <c r="AO47">
        <v>1726.5996</v>
      </c>
      <c r="AP47">
        <v>1.9999999999999993E-2</v>
      </c>
      <c r="AQ47">
        <v>287.76659999999993</v>
      </c>
      <c r="AR47">
        <v>5.0000000000000044</v>
      </c>
      <c r="AS47">
        <v>292.76659999999993</v>
      </c>
      <c r="AT47">
        <v>9.1666000000000079</v>
      </c>
      <c r="AU47">
        <v>296.93319999999994</v>
      </c>
    </row>
    <row r="48" spans="1:47">
      <c r="A48" t="s">
        <v>392</v>
      </c>
      <c r="B48" t="s">
        <v>393</v>
      </c>
      <c r="C48" t="s">
        <v>394</v>
      </c>
      <c r="D48" t="s">
        <v>395</v>
      </c>
      <c r="E48">
        <v>14805</v>
      </c>
      <c r="F48">
        <v>0.06</v>
      </c>
      <c r="G48">
        <v>888.3</v>
      </c>
      <c r="H48">
        <v>13916.7</v>
      </c>
      <c r="I48">
        <v>2783.34</v>
      </c>
      <c r="J48">
        <v>639</v>
      </c>
      <c r="K48">
        <v>190</v>
      </c>
      <c r="L48">
        <v>17529.04</v>
      </c>
      <c r="M48">
        <v>1065.9599999999998</v>
      </c>
      <c r="O48">
        <v>250</v>
      </c>
      <c r="P48">
        <v>15</v>
      </c>
      <c r="Q48">
        <v>235</v>
      </c>
      <c r="R48">
        <v>282</v>
      </c>
      <c r="S48">
        <v>17811.04</v>
      </c>
      <c r="T48">
        <v>1083.9599999999998</v>
      </c>
      <c r="V48">
        <v>458.33</v>
      </c>
      <c r="W48">
        <v>27.499799999999997</v>
      </c>
      <c r="X48">
        <v>430.83019999999999</v>
      </c>
      <c r="Y48">
        <v>516.99623999999994</v>
      </c>
      <c r="Z48">
        <v>18046.036240000001</v>
      </c>
      <c r="AA48">
        <v>1098.95976</v>
      </c>
      <c r="AJ48">
        <v>0.08</v>
      </c>
      <c r="AK48">
        <v>1184.4000000000001</v>
      </c>
      <c r="AL48">
        <v>0.06</v>
      </c>
      <c r="AM48">
        <v>888.3</v>
      </c>
      <c r="AN48">
        <v>0.12</v>
      </c>
      <c r="AO48">
        <v>1776.6</v>
      </c>
      <c r="AP48">
        <v>1.9999999999999993E-2</v>
      </c>
      <c r="AQ48">
        <v>296.09999999999991</v>
      </c>
      <c r="AR48">
        <v>5.0000000000000044</v>
      </c>
      <c r="AS48">
        <v>301.09999999999991</v>
      </c>
      <c r="AT48">
        <v>9.1666000000000079</v>
      </c>
      <c r="AU48">
        <v>305.26659999999993</v>
      </c>
    </row>
    <row r="49" spans="1:47">
      <c r="A49" t="s">
        <v>396</v>
      </c>
      <c r="B49" t="s">
        <v>397</v>
      </c>
      <c r="C49" t="s">
        <v>398</v>
      </c>
      <c r="D49" t="s">
        <v>399</v>
      </c>
      <c r="E49">
        <v>15221.67</v>
      </c>
      <c r="F49">
        <v>0.06</v>
      </c>
      <c r="G49">
        <v>913.30020000000002</v>
      </c>
      <c r="H49">
        <v>14308.3698</v>
      </c>
      <c r="I49">
        <v>2861.6739600000001</v>
      </c>
      <c r="J49">
        <v>639</v>
      </c>
      <c r="K49">
        <v>190</v>
      </c>
      <c r="L49">
        <v>17999.04376</v>
      </c>
      <c r="M49">
        <v>1095.9602399999999</v>
      </c>
      <c r="O49">
        <v>250</v>
      </c>
      <c r="P49">
        <v>15</v>
      </c>
      <c r="Q49">
        <v>235</v>
      </c>
      <c r="R49">
        <v>282</v>
      </c>
      <c r="S49">
        <v>18281.04376</v>
      </c>
      <c r="T49">
        <v>1113.9602399999999</v>
      </c>
      <c r="V49">
        <v>458.33</v>
      </c>
      <c r="W49">
        <v>27.499799999999997</v>
      </c>
      <c r="X49">
        <v>430.83019999999999</v>
      </c>
      <c r="Y49">
        <v>516.99623999999994</v>
      </c>
      <c r="Z49">
        <v>18516.04</v>
      </c>
      <c r="AA49">
        <v>1128.96</v>
      </c>
      <c r="AJ49">
        <v>0.08</v>
      </c>
      <c r="AK49">
        <v>1217.7336</v>
      </c>
      <c r="AL49">
        <v>0.06</v>
      </c>
      <c r="AM49">
        <v>913.30020000000002</v>
      </c>
      <c r="AN49">
        <v>0.12</v>
      </c>
      <c r="AO49">
        <v>1826.6004</v>
      </c>
      <c r="AP49">
        <v>2.0000000000000007E-2</v>
      </c>
      <c r="AQ49">
        <v>304.43340000000012</v>
      </c>
      <c r="AR49">
        <v>5.0000000000000044</v>
      </c>
      <c r="AS49">
        <v>309.43340000000012</v>
      </c>
      <c r="AT49">
        <v>9.1666000000000079</v>
      </c>
      <c r="AU49">
        <v>313.60000000000014</v>
      </c>
    </row>
    <row r="50" spans="1:47">
      <c r="A50" t="s">
        <v>400</v>
      </c>
      <c r="B50" t="s">
        <v>401</v>
      </c>
      <c r="C50" t="s">
        <v>402</v>
      </c>
      <c r="D50" t="s">
        <v>403</v>
      </c>
      <c r="E50">
        <v>13971.67</v>
      </c>
      <c r="F50">
        <v>0.06</v>
      </c>
      <c r="G50">
        <v>838.30020000000002</v>
      </c>
      <c r="H50">
        <v>13133.3698</v>
      </c>
      <c r="I50">
        <v>2626.6739600000001</v>
      </c>
      <c r="J50">
        <v>639</v>
      </c>
      <c r="K50">
        <v>190</v>
      </c>
      <c r="L50">
        <v>16589.04376</v>
      </c>
      <c r="M50">
        <v>1005.96024</v>
      </c>
      <c r="O50">
        <v>250</v>
      </c>
      <c r="P50">
        <v>15</v>
      </c>
      <c r="Q50">
        <v>235</v>
      </c>
      <c r="R50">
        <v>282</v>
      </c>
      <c r="S50">
        <v>16871.04376</v>
      </c>
      <c r="T50">
        <v>1023.96024</v>
      </c>
      <c r="V50">
        <v>458.33</v>
      </c>
      <c r="W50">
        <v>27.499799999999997</v>
      </c>
      <c r="X50">
        <v>430.83019999999999</v>
      </c>
      <c r="Y50">
        <v>516.99623999999994</v>
      </c>
      <c r="Z50">
        <v>17106.04</v>
      </c>
      <c r="AA50">
        <v>1038.96</v>
      </c>
      <c r="AJ50">
        <v>0.08</v>
      </c>
      <c r="AK50">
        <v>1117.7336</v>
      </c>
      <c r="AL50">
        <v>0.06</v>
      </c>
      <c r="AM50">
        <v>838.30020000000002</v>
      </c>
      <c r="AN50">
        <v>0.12</v>
      </c>
      <c r="AO50">
        <v>1676.6004</v>
      </c>
      <c r="AP50">
        <v>2.0000000000000007E-2</v>
      </c>
      <c r="AQ50">
        <v>279.43340000000012</v>
      </c>
      <c r="AR50">
        <v>5.0000000000000044</v>
      </c>
      <c r="AS50">
        <v>284.43340000000012</v>
      </c>
      <c r="AT50">
        <v>9.1666000000000079</v>
      </c>
      <c r="AU50">
        <v>288.60000000000014</v>
      </c>
    </row>
    <row r="51" spans="1:47">
      <c r="A51" t="s">
        <v>404</v>
      </c>
    </row>
    <row r="52" spans="1:47">
      <c r="A52" t="s">
        <v>405</v>
      </c>
      <c r="B52" t="s">
        <v>406</v>
      </c>
      <c r="C52" t="s">
        <v>407</v>
      </c>
      <c r="D52" t="s">
        <v>408</v>
      </c>
      <c r="E52">
        <v>15180</v>
      </c>
      <c r="F52">
        <v>0.11</v>
      </c>
      <c r="G52">
        <v>1669.8</v>
      </c>
      <c r="H52">
        <v>13510.2</v>
      </c>
      <c r="I52">
        <v>2702.0400000000004</v>
      </c>
      <c r="J52">
        <v>639</v>
      </c>
      <c r="K52">
        <v>180</v>
      </c>
      <c r="L52">
        <v>17031.240000000002</v>
      </c>
      <c r="M52">
        <v>2003.7599999999998</v>
      </c>
      <c r="O52">
        <v>250</v>
      </c>
      <c r="P52">
        <v>27.5</v>
      </c>
      <c r="Q52">
        <v>222.5</v>
      </c>
      <c r="R52">
        <v>267</v>
      </c>
      <c r="S52">
        <v>17298.240000000002</v>
      </c>
      <c r="T52">
        <v>2036.7599999999998</v>
      </c>
      <c r="V52">
        <v>458.33</v>
      </c>
      <c r="W52">
        <v>50.4163</v>
      </c>
      <c r="X52">
        <v>407.91370000000001</v>
      </c>
      <c r="Y52">
        <v>489.49644000000001</v>
      </c>
      <c r="Z52">
        <v>17520.736440000001</v>
      </c>
      <c r="AA52">
        <v>2064.25956</v>
      </c>
      <c r="AJ52">
        <v>0.08</v>
      </c>
      <c r="AK52">
        <v>1214.4000000000001</v>
      </c>
      <c r="AL52">
        <v>0.11</v>
      </c>
      <c r="AM52">
        <v>1669.8</v>
      </c>
      <c r="AN52">
        <v>0.12</v>
      </c>
      <c r="AO52">
        <v>1821.6</v>
      </c>
      <c r="AP52">
        <v>6.9999999999999993E-2</v>
      </c>
      <c r="AQ52">
        <v>1062.5999999999999</v>
      </c>
      <c r="AR52">
        <v>17.5</v>
      </c>
      <c r="AS52">
        <v>1080.0999999999999</v>
      </c>
      <c r="AT52">
        <v>32.083100000000002</v>
      </c>
      <c r="AU52">
        <v>1094.6831</v>
      </c>
    </row>
    <row r="53" spans="1:47">
      <c r="A53" t="s">
        <v>409</v>
      </c>
      <c r="B53" t="s">
        <v>410</v>
      </c>
      <c r="C53" t="s">
        <v>411</v>
      </c>
      <c r="D53" t="s">
        <v>412</v>
      </c>
      <c r="E53">
        <v>16221.67</v>
      </c>
      <c r="F53">
        <v>0.11</v>
      </c>
      <c r="G53">
        <v>1784.3837000000001</v>
      </c>
      <c r="H53">
        <v>14437.2863</v>
      </c>
      <c r="I53">
        <v>2887.4572600000001</v>
      </c>
      <c r="J53">
        <v>639</v>
      </c>
      <c r="K53">
        <v>180</v>
      </c>
      <c r="L53">
        <v>18143.743559999999</v>
      </c>
      <c r="M53">
        <v>2141.26044</v>
      </c>
      <c r="O53">
        <v>250</v>
      </c>
      <c r="P53">
        <v>27.5</v>
      </c>
      <c r="Q53">
        <v>222.5</v>
      </c>
      <c r="R53">
        <v>267</v>
      </c>
      <c r="S53">
        <v>18410.743559999999</v>
      </c>
      <c r="T53">
        <v>2174.26044</v>
      </c>
      <c r="V53">
        <v>458.33</v>
      </c>
      <c r="W53">
        <v>50.4163</v>
      </c>
      <c r="X53">
        <v>407.91370000000001</v>
      </c>
      <c r="Y53">
        <v>489.49644000000001</v>
      </c>
      <c r="Z53">
        <v>18633.239999999998</v>
      </c>
      <c r="AA53">
        <v>2201.7600000000002</v>
      </c>
      <c r="AJ53">
        <v>0.08</v>
      </c>
      <c r="AK53">
        <v>1297.7336</v>
      </c>
      <c r="AL53">
        <v>0.11</v>
      </c>
      <c r="AM53">
        <v>1784.3837000000001</v>
      </c>
      <c r="AN53">
        <v>0.12</v>
      </c>
      <c r="AO53">
        <v>1946.6004</v>
      </c>
      <c r="AP53">
        <v>6.9999999999999993E-2</v>
      </c>
      <c r="AQ53">
        <v>1135.5168999999999</v>
      </c>
      <c r="AR53">
        <v>17.5</v>
      </c>
      <c r="AS53">
        <v>1153.0168999999999</v>
      </c>
      <c r="AT53">
        <v>32.083100000000002</v>
      </c>
      <c r="AU53">
        <v>1167.5999999999999</v>
      </c>
    </row>
    <row r="54" spans="1:47">
      <c r="A54" t="s">
        <v>413</v>
      </c>
      <c r="B54" t="s">
        <v>414</v>
      </c>
      <c r="C54" t="s">
        <v>415</v>
      </c>
      <c r="D54" t="s">
        <v>416</v>
      </c>
      <c r="E54">
        <v>17013.330000000002</v>
      </c>
      <c r="F54">
        <v>0.11</v>
      </c>
      <c r="G54">
        <v>1871.4663000000003</v>
      </c>
      <c r="H54">
        <v>15141.863700000002</v>
      </c>
      <c r="I54">
        <v>3028.3727400000007</v>
      </c>
      <c r="J54">
        <v>639</v>
      </c>
      <c r="K54">
        <v>180</v>
      </c>
      <c r="L54">
        <v>18989.236440000001</v>
      </c>
      <c r="M54">
        <v>2245.7595600000004</v>
      </c>
      <c r="O54">
        <v>250</v>
      </c>
      <c r="P54">
        <v>27.5</v>
      </c>
      <c r="Q54">
        <v>222.5</v>
      </c>
      <c r="R54">
        <v>267</v>
      </c>
      <c r="S54">
        <v>19256.236440000001</v>
      </c>
      <c r="T54">
        <v>2278.7595600000004</v>
      </c>
      <c r="V54">
        <v>458.33</v>
      </c>
      <c r="W54">
        <v>50.4163</v>
      </c>
      <c r="X54">
        <v>407.91370000000001</v>
      </c>
      <c r="Y54">
        <v>489.49644000000001</v>
      </c>
      <c r="Z54">
        <v>19478.73288</v>
      </c>
      <c r="AA54">
        <v>2306.2591200000002</v>
      </c>
      <c r="AJ54">
        <v>0.08</v>
      </c>
      <c r="AK54">
        <v>1361.0664000000002</v>
      </c>
      <c r="AL54">
        <v>0.11</v>
      </c>
      <c r="AM54">
        <v>1871.4663000000003</v>
      </c>
      <c r="AN54">
        <v>0.12</v>
      </c>
      <c r="AO54">
        <v>2041.5996000000002</v>
      </c>
      <c r="AP54">
        <v>7.0000000000000021E-2</v>
      </c>
      <c r="AQ54">
        <v>1190.9331000000004</v>
      </c>
      <c r="AR54">
        <v>17.5</v>
      </c>
      <c r="AS54">
        <v>1208.4331000000004</v>
      </c>
      <c r="AT54">
        <v>32.083100000000002</v>
      </c>
      <c r="AU54">
        <v>1223.0162000000005</v>
      </c>
    </row>
    <row r="55" spans="1:47">
      <c r="A55" t="s">
        <v>417</v>
      </c>
      <c r="B55" t="s">
        <v>418</v>
      </c>
      <c r="C55" t="s">
        <v>419</v>
      </c>
      <c r="D55" t="s">
        <v>420</v>
      </c>
      <c r="E55">
        <v>18055</v>
      </c>
      <c r="F55">
        <v>0.11</v>
      </c>
      <c r="G55">
        <v>1986.05</v>
      </c>
      <c r="H55">
        <v>16068.95</v>
      </c>
      <c r="I55">
        <v>3213.7900000000004</v>
      </c>
      <c r="J55">
        <v>639</v>
      </c>
      <c r="K55">
        <v>180</v>
      </c>
      <c r="L55">
        <v>20101.740000000002</v>
      </c>
      <c r="M55">
        <v>2383.2599999999998</v>
      </c>
      <c r="O55">
        <v>250</v>
      </c>
      <c r="P55">
        <v>27.5</v>
      </c>
      <c r="Q55">
        <v>222.5</v>
      </c>
      <c r="R55">
        <v>267</v>
      </c>
      <c r="S55">
        <v>20368.740000000002</v>
      </c>
      <c r="T55">
        <v>2416.2599999999998</v>
      </c>
      <c r="V55">
        <v>458.33</v>
      </c>
      <c r="W55">
        <v>50.4163</v>
      </c>
      <c r="X55">
        <v>407.91370000000001</v>
      </c>
      <c r="Y55">
        <v>489.49644000000001</v>
      </c>
      <c r="Z55">
        <v>20591.236440000001</v>
      </c>
      <c r="AA55">
        <v>2443.75956</v>
      </c>
      <c r="AJ55">
        <v>0.08</v>
      </c>
      <c r="AK55">
        <v>1444.4</v>
      </c>
      <c r="AL55">
        <v>0.11</v>
      </c>
      <c r="AM55">
        <v>1986.05</v>
      </c>
      <c r="AN55">
        <v>0.12</v>
      </c>
      <c r="AO55">
        <v>2166.6</v>
      </c>
      <c r="AP55">
        <v>6.9999999999999993E-2</v>
      </c>
      <c r="AQ55">
        <v>1263.8499999999999</v>
      </c>
      <c r="AR55">
        <v>17.5</v>
      </c>
      <c r="AS55">
        <v>1281.3499999999999</v>
      </c>
      <c r="AT55">
        <v>32.083100000000002</v>
      </c>
      <c r="AU55">
        <v>1295.9331</v>
      </c>
    </row>
    <row r="56" spans="1:47">
      <c r="A56" t="s">
        <v>421</v>
      </c>
      <c r="B56" t="s">
        <v>422</v>
      </c>
      <c r="C56" t="s">
        <v>423</v>
      </c>
      <c r="D56" t="s">
        <v>424</v>
      </c>
      <c r="E56">
        <v>18096.669999999998</v>
      </c>
      <c r="F56">
        <v>0.11</v>
      </c>
      <c r="G56">
        <v>1990.6336999999999</v>
      </c>
      <c r="H56">
        <v>16106.036299999998</v>
      </c>
      <c r="I56">
        <v>3221.2072599999997</v>
      </c>
      <c r="J56">
        <v>639</v>
      </c>
      <c r="K56">
        <v>180</v>
      </c>
      <c r="L56">
        <v>20146.243559999999</v>
      </c>
      <c r="M56">
        <v>2388.7604399999996</v>
      </c>
      <c r="O56">
        <v>250</v>
      </c>
      <c r="P56">
        <v>27.5</v>
      </c>
      <c r="Q56">
        <v>222.5</v>
      </c>
      <c r="R56">
        <v>267</v>
      </c>
      <c r="S56">
        <v>20413.243559999999</v>
      </c>
      <c r="T56">
        <v>2421.7604399999996</v>
      </c>
      <c r="V56">
        <v>458.33</v>
      </c>
      <c r="W56">
        <v>50.4163</v>
      </c>
      <c r="X56">
        <v>407.91370000000001</v>
      </c>
      <c r="Y56">
        <v>489.49644000000001</v>
      </c>
      <c r="Z56">
        <v>20635.739999999998</v>
      </c>
      <c r="AA56">
        <v>2449.2599999999998</v>
      </c>
      <c r="AJ56">
        <v>0.08</v>
      </c>
      <c r="AK56">
        <v>1447.7335999999998</v>
      </c>
      <c r="AL56">
        <v>0.11</v>
      </c>
      <c r="AM56">
        <v>1990.6336999999999</v>
      </c>
      <c r="AN56">
        <v>0.12</v>
      </c>
      <c r="AO56">
        <v>2171.6003999999998</v>
      </c>
      <c r="AP56">
        <v>7.0000000000000007E-2</v>
      </c>
      <c r="AQ56">
        <v>1266.7669000000001</v>
      </c>
      <c r="AR56">
        <v>17.5</v>
      </c>
      <c r="AS56">
        <v>1284.2669000000001</v>
      </c>
      <c r="AT56">
        <v>32.083100000000002</v>
      </c>
      <c r="AU56">
        <v>1298.8500000000001</v>
      </c>
    </row>
    <row r="57" spans="1:47">
      <c r="A57" t="s">
        <v>425</v>
      </c>
      <c r="B57" t="s">
        <v>426</v>
      </c>
      <c r="C57" t="s">
        <v>427</v>
      </c>
      <c r="D57" t="s">
        <v>428</v>
      </c>
      <c r="E57">
        <v>19138.330000000002</v>
      </c>
      <c r="F57">
        <v>0.11</v>
      </c>
      <c r="G57">
        <v>2105.2163</v>
      </c>
      <c r="H57">
        <v>17033.113700000002</v>
      </c>
      <c r="I57">
        <v>3406.6227400000007</v>
      </c>
      <c r="J57">
        <v>639</v>
      </c>
      <c r="K57">
        <v>180</v>
      </c>
      <c r="L57">
        <v>21258.736440000001</v>
      </c>
      <c r="M57">
        <v>2526.25956</v>
      </c>
      <c r="O57">
        <v>250</v>
      </c>
      <c r="P57">
        <v>27.5</v>
      </c>
      <c r="Q57">
        <v>222.5</v>
      </c>
      <c r="R57">
        <v>267</v>
      </c>
      <c r="S57">
        <v>21525.736440000001</v>
      </c>
      <c r="T57">
        <v>2559.25956</v>
      </c>
      <c r="V57">
        <v>458.33</v>
      </c>
      <c r="W57">
        <v>50.4163</v>
      </c>
      <c r="X57">
        <v>407.91370000000001</v>
      </c>
      <c r="Y57">
        <v>489.49644000000001</v>
      </c>
      <c r="Z57">
        <v>21748.23288</v>
      </c>
      <c r="AA57">
        <v>2586.7591199999997</v>
      </c>
      <c r="AJ57">
        <v>0.08</v>
      </c>
      <c r="AK57">
        <v>1531.0664000000002</v>
      </c>
      <c r="AL57">
        <v>0.11</v>
      </c>
      <c r="AM57">
        <v>2105.2163</v>
      </c>
      <c r="AN57">
        <v>0.12</v>
      </c>
      <c r="AO57">
        <v>2296.5996</v>
      </c>
      <c r="AP57">
        <v>7.0000000000000007E-2</v>
      </c>
      <c r="AQ57">
        <v>1339.6831000000002</v>
      </c>
      <c r="AR57">
        <v>17.5</v>
      </c>
      <c r="AS57">
        <v>1357.1831000000002</v>
      </c>
      <c r="AT57">
        <v>32.083100000000002</v>
      </c>
      <c r="AU57">
        <v>1371.7662000000003</v>
      </c>
    </row>
    <row r="58" spans="1:47">
      <c r="A58" t="s">
        <v>429</v>
      </c>
      <c r="B58" t="s">
        <v>430</v>
      </c>
      <c r="C58" t="s">
        <v>431</v>
      </c>
      <c r="D58" t="s">
        <v>432</v>
      </c>
      <c r="E58">
        <v>18175.830000000002</v>
      </c>
      <c r="F58">
        <v>0.11</v>
      </c>
      <c r="G58">
        <v>1999.3413000000003</v>
      </c>
      <c r="H58">
        <v>16176.488700000002</v>
      </c>
      <c r="I58">
        <v>3235.2977400000004</v>
      </c>
      <c r="J58">
        <v>639</v>
      </c>
      <c r="K58">
        <v>180</v>
      </c>
      <c r="L58">
        <v>20230.786440000003</v>
      </c>
      <c r="M58">
        <v>2399.2095600000002</v>
      </c>
      <c r="O58">
        <v>250</v>
      </c>
      <c r="P58">
        <v>27.5</v>
      </c>
      <c r="Q58">
        <v>222.5</v>
      </c>
      <c r="R58">
        <v>267</v>
      </c>
      <c r="S58">
        <v>20497.786440000003</v>
      </c>
      <c r="T58">
        <v>2432.2095600000002</v>
      </c>
      <c r="V58">
        <v>458.33</v>
      </c>
      <c r="W58">
        <v>50.4163</v>
      </c>
      <c r="X58">
        <v>407.91370000000001</v>
      </c>
      <c r="Y58">
        <v>489.49644000000001</v>
      </c>
      <c r="Z58">
        <v>20720.282880000002</v>
      </c>
      <c r="AA58">
        <v>2459.7091200000004</v>
      </c>
      <c r="AJ58">
        <v>0.08</v>
      </c>
      <c r="AK58">
        <v>1454.0664000000002</v>
      </c>
      <c r="AL58">
        <v>0.11</v>
      </c>
      <c r="AM58">
        <v>1999.3413000000003</v>
      </c>
      <c r="AN58">
        <v>0.12</v>
      </c>
      <c r="AO58">
        <v>2181.0996</v>
      </c>
      <c r="AP58">
        <v>7.0000000000000034E-2</v>
      </c>
      <c r="AQ58">
        <v>1272.3081000000006</v>
      </c>
      <c r="AR58">
        <v>17.5</v>
      </c>
      <c r="AS58">
        <v>1289.8081000000006</v>
      </c>
      <c r="AT58">
        <v>32.083100000000002</v>
      </c>
      <c r="AU58">
        <v>1304.3912000000007</v>
      </c>
    </row>
    <row r="59" spans="1:47">
      <c r="A59" t="s">
        <v>433</v>
      </c>
      <c r="B59" t="s">
        <v>434</v>
      </c>
      <c r="C59" t="s">
        <v>435</v>
      </c>
      <c r="D59" t="s">
        <v>436</v>
      </c>
      <c r="E59">
        <v>18592.5</v>
      </c>
      <c r="F59">
        <v>0.11</v>
      </c>
      <c r="G59">
        <v>2045.175</v>
      </c>
      <c r="H59">
        <v>16547.325000000001</v>
      </c>
      <c r="I59">
        <v>3309.4650000000001</v>
      </c>
      <c r="J59">
        <v>639</v>
      </c>
      <c r="K59">
        <v>180</v>
      </c>
      <c r="L59">
        <v>20675.79</v>
      </c>
      <c r="M59">
        <v>2454.21</v>
      </c>
      <c r="O59">
        <v>250</v>
      </c>
      <c r="P59">
        <v>27.5</v>
      </c>
      <c r="Q59">
        <v>222.5</v>
      </c>
      <c r="R59">
        <v>267</v>
      </c>
      <c r="S59">
        <v>20942.79</v>
      </c>
      <c r="T59">
        <v>2487.21</v>
      </c>
      <c r="V59">
        <v>458.33</v>
      </c>
      <c r="W59">
        <v>50.4163</v>
      </c>
      <c r="X59">
        <v>407.91370000000001</v>
      </c>
      <c r="Y59">
        <v>489.49644000000001</v>
      </c>
      <c r="Z59">
        <v>21165.28644</v>
      </c>
      <c r="AA59">
        <v>2514.7095599999998</v>
      </c>
      <c r="AJ59">
        <v>0.08</v>
      </c>
      <c r="AK59">
        <v>1487.4</v>
      </c>
      <c r="AL59">
        <v>0.11</v>
      </c>
      <c r="AM59">
        <v>2045.175</v>
      </c>
      <c r="AN59">
        <v>0.12</v>
      </c>
      <c r="AO59">
        <v>2231.1</v>
      </c>
      <c r="AP59">
        <v>6.9999999999999993E-2</v>
      </c>
      <c r="AQ59">
        <v>1301.4749999999999</v>
      </c>
      <c r="AR59">
        <v>17.5</v>
      </c>
      <c r="AS59">
        <v>1318.9749999999999</v>
      </c>
      <c r="AT59">
        <v>32.083100000000002</v>
      </c>
      <c r="AU59">
        <v>1333.5581</v>
      </c>
    </row>
    <row r="60" spans="1:47">
      <c r="A60" t="s">
        <v>437</v>
      </c>
      <c r="B60" t="s">
        <v>438</v>
      </c>
      <c r="C60" t="s">
        <v>439</v>
      </c>
      <c r="D60" t="s">
        <v>440</v>
      </c>
      <c r="E60">
        <v>19217.5</v>
      </c>
      <c r="F60">
        <v>0.11</v>
      </c>
      <c r="G60">
        <v>2113.9250000000002</v>
      </c>
      <c r="H60">
        <v>17103.575000000001</v>
      </c>
      <c r="I60">
        <v>3420.7150000000001</v>
      </c>
      <c r="J60">
        <v>639</v>
      </c>
      <c r="K60">
        <v>180</v>
      </c>
      <c r="L60">
        <v>21343.29</v>
      </c>
      <c r="M60">
        <v>2536.71</v>
      </c>
      <c r="O60">
        <v>250</v>
      </c>
      <c r="P60">
        <v>27.5</v>
      </c>
      <c r="Q60">
        <v>222.5</v>
      </c>
      <c r="R60">
        <v>267</v>
      </c>
      <c r="S60">
        <v>21610.29</v>
      </c>
      <c r="T60">
        <v>2569.71</v>
      </c>
      <c r="V60">
        <v>458.33</v>
      </c>
      <c r="W60">
        <v>50.4163</v>
      </c>
      <c r="X60">
        <v>407.91370000000001</v>
      </c>
      <c r="Y60">
        <v>489.49644000000001</v>
      </c>
      <c r="Z60">
        <v>21832.78644</v>
      </c>
      <c r="AA60">
        <v>2597.2095599999998</v>
      </c>
      <c r="AJ60">
        <v>0.08</v>
      </c>
      <c r="AK60">
        <v>1537.4</v>
      </c>
      <c r="AL60">
        <v>0.11</v>
      </c>
      <c r="AM60">
        <v>2113.9250000000002</v>
      </c>
      <c r="AN60">
        <v>0.12</v>
      </c>
      <c r="AO60">
        <v>2306.1</v>
      </c>
      <c r="AP60">
        <v>7.0000000000000021E-2</v>
      </c>
      <c r="AQ60">
        <v>1345.2250000000004</v>
      </c>
      <c r="AR60">
        <v>17.5</v>
      </c>
      <c r="AS60">
        <v>1362.7250000000004</v>
      </c>
      <c r="AT60">
        <v>32.083100000000002</v>
      </c>
      <c r="AU60">
        <v>1377.3081000000004</v>
      </c>
    </row>
    <row r="61" spans="1:47">
      <c r="A61" t="s">
        <v>441</v>
      </c>
      <c r="B61" t="s">
        <v>442</v>
      </c>
      <c r="C61" t="s">
        <v>443</v>
      </c>
      <c r="D61" t="s">
        <v>444</v>
      </c>
      <c r="E61">
        <v>19634.169999999998</v>
      </c>
      <c r="F61">
        <v>0.11</v>
      </c>
      <c r="G61">
        <v>2159.7586999999999</v>
      </c>
      <c r="H61">
        <v>17474.4113</v>
      </c>
      <c r="I61">
        <v>3494.8822600000003</v>
      </c>
      <c r="J61">
        <v>639</v>
      </c>
      <c r="K61">
        <v>180</v>
      </c>
      <c r="L61">
        <v>21788.293559999998</v>
      </c>
      <c r="M61">
        <v>2591.7104399999998</v>
      </c>
      <c r="O61">
        <v>250</v>
      </c>
      <c r="P61">
        <v>27.5</v>
      </c>
      <c r="Q61">
        <v>222.5</v>
      </c>
      <c r="R61">
        <v>267</v>
      </c>
      <c r="S61">
        <v>22055.293559999998</v>
      </c>
      <c r="T61">
        <v>2624.7104399999998</v>
      </c>
      <c r="V61">
        <v>458.33</v>
      </c>
      <c r="W61">
        <v>50.4163</v>
      </c>
      <c r="X61">
        <v>407.91370000000001</v>
      </c>
      <c r="Y61">
        <v>489.49644000000001</v>
      </c>
      <c r="Z61">
        <v>22277.789999999997</v>
      </c>
      <c r="AA61">
        <v>2652.2099999999996</v>
      </c>
      <c r="AJ61">
        <v>0.08</v>
      </c>
      <c r="AK61">
        <v>1570.7335999999998</v>
      </c>
      <c r="AL61">
        <v>0.11</v>
      </c>
      <c r="AM61">
        <v>2159.7586999999999</v>
      </c>
      <c r="AN61">
        <v>0.12</v>
      </c>
      <c r="AO61">
        <v>2356.1003999999998</v>
      </c>
      <c r="AP61">
        <v>7.0000000000000007E-2</v>
      </c>
      <c r="AQ61">
        <v>1374.3919000000001</v>
      </c>
      <c r="AR61">
        <v>17.5</v>
      </c>
      <c r="AS61">
        <v>1391.8919000000001</v>
      </c>
      <c r="AT61">
        <v>32.083100000000002</v>
      </c>
      <c r="AU61">
        <v>1406.4750000000001</v>
      </c>
    </row>
    <row r="62" spans="1:47">
      <c r="A62" t="s">
        <v>445</v>
      </c>
    </row>
    <row r="63" spans="1:47">
      <c r="A63" t="s">
        <v>446</v>
      </c>
      <c r="B63" t="s">
        <v>447</v>
      </c>
      <c r="C63" t="s">
        <v>448</v>
      </c>
      <c r="D63" t="s">
        <v>408</v>
      </c>
      <c r="E63">
        <v>15180</v>
      </c>
      <c r="F63">
        <v>0.11</v>
      </c>
      <c r="G63">
        <v>1669.8</v>
      </c>
      <c r="H63">
        <v>13510.2</v>
      </c>
      <c r="I63">
        <v>2702.0400000000004</v>
      </c>
      <c r="J63">
        <v>639</v>
      </c>
      <c r="K63">
        <v>180</v>
      </c>
      <c r="L63">
        <v>17031.240000000002</v>
      </c>
      <c r="M63">
        <v>2003.7599999999998</v>
      </c>
      <c r="O63">
        <v>250</v>
      </c>
      <c r="P63">
        <v>27.5</v>
      </c>
      <c r="Q63">
        <v>222.5</v>
      </c>
      <c r="R63">
        <v>267</v>
      </c>
      <c r="S63">
        <v>17298.240000000002</v>
      </c>
      <c r="T63">
        <v>2036.7599999999998</v>
      </c>
      <c r="V63">
        <v>458.33</v>
      </c>
      <c r="W63">
        <v>50.4163</v>
      </c>
      <c r="X63">
        <v>407.91370000000001</v>
      </c>
      <c r="Y63">
        <v>489.49644000000001</v>
      </c>
      <c r="Z63">
        <v>17520.736440000001</v>
      </c>
      <c r="AA63">
        <v>2064.25956</v>
      </c>
      <c r="AJ63">
        <v>0.08</v>
      </c>
      <c r="AK63">
        <v>1214.4000000000001</v>
      </c>
      <c r="AL63">
        <v>0.11</v>
      </c>
      <c r="AM63">
        <v>1669.8</v>
      </c>
      <c r="AN63">
        <v>0.12</v>
      </c>
      <c r="AO63">
        <v>1821.6</v>
      </c>
      <c r="AP63">
        <v>6.9999999999999993E-2</v>
      </c>
      <c r="AQ63">
        <v>1062.5999999999999</v>
      </c>
      <c r="AR63">
        <v>17.5</v>
      </c>
      <c r="AS63">
        <v>1080.0999999999999</v>
      </c>
      <c r="AT63">
        <v>32.083100000000002</v>
      </c>
      <c r="AU63">
        <v>1094.6831</v>
      </c>
    </row>
    <row r="64" spans="1:47">
      <c r="A64" t="s">
        <v>449</v>
      </c>
      <c r="B64" t="s">
        <v>450</v>
      </c>
      <c r="C64" t="s">
        <v>451</v>
      </c>
      <c r="D64" t="s">
        <v>452</v>
      </c>
      <c r="E64">
        <v>16221.67</v>
      </c>
      <c r="F64">
        <v>0.11</v>
      </c>
      <c r="G64">
        <v>1784.3837000000001</v>
      </c>
      <c r="H64">
        <v>14437.2863</v>
      </c>
      <c r="I64">
        <v>2887.4572600000001</v>
      </c>
      <c r="J64">
        <v>639</v>
      </c>
      <c r="K64">
        <v>180</v>
      </c>
      <c r="L64">
        <v>18143.743559999999</v>
      </c>
      <c r="M64">
        <v>2141.26044</v>
      </c>
      <c r="O64">
        <v>250</v>
      </c>
      <c r="P64">
        <v>27.5</v>
      </c>
      <c r="Q64">
        <v>222.5</v>
      </c>
      <c r="R64">
        <v>267</v>
      </c>
      <c r="S64">
        <v>18410.743559999999</v>
      </c>
      <c r="T64">
        <v>2174.26044</v>
      </c>
      <c r="V64">
        <v>458.33</v>
      </c>
      <c r="W64">
        <v>50.4163</v>
      </c>
      <c r="X64">
        <v>407.91370000000001</v>
      </c>
      <c r="Y64">
        <v>489.49644000000001</v>
      </c>
      <c r="Z64">
        <v>18633.239999999998</v>
      </c>
      <c r="AA64">
        <v>2201.7600000000002</v>
      </c>
      <c r="AJ64">
        <v>0.08</v>
      </c>
      <c r="AK64">
        <v>1297.7336</v>
      </c>
      <c r="AL64">
        <v>0.11</v>
      </c>
      <c r="AM64">
        <v>1784.3837000000001</v>
      </c>
      <c r="AN64">
        <v>0.12</v>
      </c>
      <c r="AO64">
        <v>1946.6004</v>
      </c>
      <c r="AP64">
        <v>6.9999999999999993E-2</v>
      </c>
      <c r="AQ64">
        <v>1135.5168999999999</v>
      </c>
      <c r="AR64">
        <v>17.5</v>
      </c>
      <c r="AS64">
        <v>1153.0168999999999</v>
      </c>
      <c r="AT64">
        <v>32.083100000000002</v>
      </c>
      <c r="AU64">
        <v>1167.5999999999999</v>
      </c>
    </row>
    <row r="65" spans="1:47">
      <c r="A65" t="s">
        <v>453</v>
      </c>
      <c r="B65" t="s">
        <v>454</v>
      </c>
      <c r="C65" t="s">
        <v>455</v>
      </c>
      <c r="D65" t="s">
        <v>416</v>
      </c>
      <c r="E65">
        <v>17013.330000000002</v>
      </c>
      <c r="F65">
        <v>0.11</v>
      </c>
      <c r="G65">
        <v>1871.4663000000003</v>
      </c>
      <c r="H65">
        <v>15141.863700000002</v>
      </c>
      <c r="I65">
        <v>3028.3727400000007</v>
      </c>
      <c r="J65">
        <v>639</v>
      </c>
      <c r="K65">
        <v>180</v>
      </c>
      <c r="L65">
        <v>18989.236440000001</v>
      </c>
      <c r="M65">
        <v>2245.7595600000004</v>
      </c>
      <c r="O65">
        <v>250</v>
      </c>
      <c r="P65">
        <v>27.5</v>
      </c>
      <c r="Q65">
        <v>222.5</v>
      </c>
      <c r="R65">
        <v>267</v>
      </c>
      <c r="S65">
        <v>19256.236440000001</v>
      </c>
      <c r="T65">
        <v>2278.7595600000004</v>
      </c>
      <c r="V65">
        <v>458.33</v>
      </c>
      <c r="W65">
        <v>50.4163</v>
      </c>
      <c r="X65">
        <v>407.91370000000001</v>
      </c>
      <c r="Y65">
        <v>489.49644000000001</v>
      </c>
      <c r="Z65">
        <v>19478.73288</v>
      </c>
      <c r="AA65">
        <v>2306.2591200000002</v>
      </c>
      <c r="AJ65">
        <v>0.08</v>
      </c>
      <c r="AK65">
        <v>1361.0664000000002</v>
      </c>
      <c r="AL65">
        <v>0.11</v>
      </c>
      <c r="AM65">
        <v>1871.4663000000003</v>
      </c>
      <c r="AN65">
        <v>0.12</v>
      </c>
      <c r="AO65">
        <v>2041.5996000000002</v>
      </c>
      <c r="AP65">
        <v>7.0000000000000021E-2</v>
      </c>
      <c r="AQ65">
        <v>1190.9331000000004</v>
      </c>
      <c r="AR65">
        <v>17.5</v>
      </c>
      <c r="AS65">
        <v>1208.4331000000004</v>
      </c>
      <c r="AT65">
        <v>32.083100000000002</v>
      </c>
      <c r="AU65">
        <v>1223.0162000000005</v>
      </c>
    </row>
    <row r="66" spans="1:47">
      <c r="A66" t="s">
        <v>456</v>
      </c>
      <c r="B66" t="s">
        <v>457</v>
      </c>
      <c r="C66" t="s">
        <v>458</v>
      </c>
      <c r="D66" t="s">
        <v>420</v>
      </c>
      <c r="E66">
        <v>18055</v>
      </c>
      <c r="F66">
        <v>0.11</v>
      </c>
      <c r="G66">
        <v>1986.05</v>
      </c>
      <c r="H66">
        <v>16068.95</v>
      </c>
      <c r="I66">
        <v>3213.7900000000004</v>
      </c>
      <c r="J66">
        <v>639</v>
      </c>
      <c r="K66">
        <v>180</v>
      </c>
      <c r="L66">
        <v>20101.740000000002</v>
      </c>
      <c r="M66">
        <v>2383.2599999999998</v>
      </c>
      <c r="O66">
        <v>250</v>
      </c>
      <c r="P66">
        <v>27.5</v>
      </c>
      <c r="Q66">
        <v>222.5</v>
      </c>
      <c r="R66">
        <v>267</v>
      </c>
      <c r="S66">
        <v>20368.740000000002</v>
      </c>
      <c r="T66">
        <v>2416.2599999999998</v>
      </c>
      <c r="V66">
        <v>458.33</v>
      </c>
      <c r="W66">
        <v>50.4163</v>
      </c>
      <c r="X66">
        <v>407.91370000000001</v>
      </c>
      <c r="Y66">
        <v>489.49644000000001</v>
      </c>
      <c r="Z66">
        <v>20591.236440000001</v>
      </c>
      <c r="AA66">
        <v>2443.75956</v>
      </c>
      <c r="AJ66">
        <v>0.08</v>
      </c>
      <c r="AK66">
        <v>1444.4</v>
      </c>
      <c r="AL66">
        <v>0.11</v>
      </c>
      <c r="AM66">
        <v>1986.05</v>
      </c>
      <c r="AN66">
        <v>0.12</v>
      </c>
      <c r="AO66">
        <v>2166.6</v>
      </c>
      <c r="AP66">
        <v>6.9999999999999993E-2</v>
      </c>
      <c r="AQ66">
        <v>1263.8499999999999</v>
      </c>
      <c r="AR66">
        <v>17.5</v>
      </c>
      <c r="AS66">
        <v>1281.3499999999999</v>
      </c>
      <c r="AT66">
        <v>32.083100000000002</v>
      </c>
      <c r="AU66">
        <v>1295.9331</v>
      </c>
    </row>
    <row r="67" spans="1:47">
      <c r="A67" t="s">
        <v>459</v>
      </c>
      <c r="B67" t="s">
        <v>460</v>
      </c>
      <c r="C67" t="s">
        <v>461</v>
      </c>
      <c r="D67" t="s">
        <v>424</v>
      </c>
      <c r="E67">
        <v>18096.669999999998</v>
      </c>
      <c r="F67">
        <v>0.11</v>
      </c>
      <c r="G67">
        <v>1990.6336999999999</v>
      </c>
      <c r="H67">
        <v>16106.036299999998</v>
      </c>
      <c r="I67">
        <v>3221.2072599999997</v>
      </c>
      <c r="J67">
        <v>639</v>
      </c>
      <c r="K67">
        <v>180</v>
      </c>
      <c r="L67">
        <v>20146.243559999999</v>
      </c>
      <c r="M67">
        <v>2388.7604399999996</v>
      </c>
      <c r="O67">
        <v>250</v>
      </c>
      <c r="P67">
        <v>27.5</v>
      </c>
      <c r="Q67">
        <v>222.5</v>
      </c>
      <c r="R67">
        <v>267</v>
      </c>
      <c r="S67">
        <v>20413.243559999999</v>
      </c>
      <c r="T67">
        <v>2421.7604399999996</v>
      </c>
      <c r="V67">
        <v>458.33</v>
      </c>
      <c r="W67">
        <v>50.4163</v>
      </c>
      <c r="X67">
        <v>407.91370000000001</v>
      </c>
      <c r="Y67">
        <v>489.49644000000001</v>
      </c>
      <c r="Z67">
        <v>20635.739999999998</v>
      </c>
      <c r="AA67">
        <v>2449.2599999999998</v>
      </c>
      <c r="AJ67">
        <v>0.08</v>
      </c>
      <c r="AK67">
        <v>1447.7335999999998</v>
      </c>
      <c r="AL67">
        <v>0.11</v>
      </c>
      <c r="AM67">
        <v>1990.6336999999999</v>
      </c>
      <c r="AN67">
        <v>0.12</v>
      </c>
      <c r="AO67">
        <v>2171.6003999999998</v>
      </c>
      <c r="AP67">
        <v>7.0000000000000007E-2</v>
      </c>
      <c r="AQ67">
        <v>1266.7669000000001</v>
      </c>
      <c r="AR67">
        <v>17.5</v>
      </c>
      <c r="AS67">
        <v>1284.2669000000001</v>
      </c>
      <c r="AT67">
        <v>32.083100000000002</v>
      </c>
      <c r="AU67">
        <v>1298.8500000000001</v>
      </c>
    </row>
    <row r="68" spans="1:47">
      <c r="A68" t="s">
        <v>462</v>
      </c>
      <c r="B68" t="s">
        <v>463</v>
      </c>
      <c r="C68" t="s">
        <v>464</v>
      </c>
      <c r="D68" t="s">
        <v>428</v>
      </c>
      <c r="E68">
        <v>19138.330000000002</v>
      </c>
      <c r="F68">
        <v>0.11</v>
      </c>
      <c r="G68">
        <v>2105.2163</v>
      </c>
      <c r="H68">
        <v>17033.113700000002</v>
      </c>
      <c r="I68">
        <v>3406.6227400000007</v>
      </c>
      <c r="J68">
        <v>639</v>
      </c>
      <c r="K68">
        <v>180</v>
      </c>
      <c r="L68">
        <v>21258.736440000001</v>
      </c>
      <c r="M68">
        <v>2526.25956</v>
      </c>
      <c r="O68">
        <v>250</v>
      </c>
      <c r="P68">
        <v>27.5</v>
      </c>
      <c r="Q68">
        <v>222.5</v>
      </c>
      <c r="R68">
        <v>267</v>
      </c>
      <c r="S68">
        <v>21525.736440000001</v>
      </c>
      <c r="T68">
        <v>2559.25956</v>
      </c>
      <c r="V68">
        <v>458.33</v>
      </c>
      <c r="W68">
        <v>50.4163</v>
      </c>
      <c r="X68">
        <v>407.91370000000001</v>
      </c>
      <c r="Y68">
        <v>489.49644000000001</v>
      </c>
      <c r="Z68">
        <v>21748.23288</v>
      </c>
      <c r="AA68">
        <v>2586.7591199999997</v>
      </c>
      <c r="AJ68">
        <v>0.08</v>
      </c>
      <c r="AK68">
        <v>1531.0664000000002</v>
      </c>
      <c r="AL68">
        <v>0.11</v>
      </c>
      <c r="AM68">
        <v>2105.2163</v>
      </c>
      <c r="AN68">
        <v>0.12</v>
      </c>
      <c r="AO68">
        <v>2296.5996</v>
      </c>
      <c r="AP68">
        <v>7.0000000000000007E-2</v>
      </c>
      <c r="AQ68">
        <v>1339.6831000000002</v>
      </c>
      <c r="AR68">
        <v>17.5</v>
      </c>
      <c r="AS68">
        <v>1357.1831000000002</v>
      </c>
      <c r="AT68">
        <v>32.083100000000002</v>
      </c>
      <c r="AU68">
        <v>1371.7662000000003</v>
      </c>
    </row>
    <row r="69" spans="1:47">
      <c r="A69" t="s">
        <v>465</v>
      </c>
      <c r="B69" t="s">
        <v>466</v>
      </c>
      <c r="C69" t="s">
        <v>467</v>
      </c>
      <c r="D69" t="s">
        <v>432</v>
      </c>
      <c r="E69">
        <v>18175.830000000002</v>
      </c>
      <c r="F69">
        <v>0.11</v>
      </c>
      <c r="G69">
        <v>1999.3413000000003</v>
      </c>
      <c r="H69">
        <v>16176.488700000002</v>
      </c>
      <c r="I69">
        <v>3235.2977400000004</v>
      </c>
      <c r="J69">
        <v>639</v>
      </c>
      <c r="K69">
        <v>180</v>
      </c>
      <c r="L69">
        <v>20230.786440000003</v>
      </c>
      <c r="M69">
        <v>2399.2095600000002</v>
      </c>
      <c r="O69">
        <v>250</v>
      </c>
      <c r="P69">
        <v>27.5</v>
      </c>
      <c r="Q69">
        <v>222.5</v>
      </c>
      <c r="R69">
        <v>267</v>
      </c>
      <c r="S69">
        <v>20497.786440000003</v>
      </c>
      <c r="T69">
        <v>2432.2095600000002</v>
      </c>
      <c r="V69">
        <v>458.33</v>
      </c>
      <c r="W69">
        <v>50.4163</v>
      </c>
      <c r="X69">
        <v>407.91370000000001</v>
      </c>
      <c r="Y69">
        <v>489.49644000000001</v>
      </c>
      <c r="Z69">
        <v>20720.282880000002</v>
      </c>
      <c r="AA69">
        <v>2459.7091200000004</v>
      </c>
      <c r="AJ69">
        <v>0.08</v>
      </c>
      <c r="AK69">
        <v>1454.0664000000002</v>
      </c>
      <c r="AL69">
        <v>0.11</v>
      </c>
      <c r="AM69">
        <v>1999.3413000000003</v>
      </c>
      <c r="AN69">
        <v>0.12</v>
      </c>
      <c r="AO69">
        <v>2181.0996</v>
      </c>
      <c r="AP69">
        <v>7.0000000000000034E-2</v>
      </c>
      <c r="AQ69">
        <v>1272.3081000000006</v>
      </c>
      <c r="AR69">
        <v>17.5</v>
      </c>
      <c r="AS69">
        <v>1289.8081000000006</v>
      </c>
      <c r="AT69">
        <v>32.083100000000002</v>
      </c>
      <c r="AU69">
        <v>1304.3912000000007</v>
      </c>
    </row>
    <row r="70" spans="1:47">
      <c r="A70" t="s">
        <v>468</v>
      </c>
      <c r="B70" t="s">
        <v>469</v>
      </c>
      <c r="C70" t="s">
        <v>470</v>
      </c>
      <c r="D70" t="s">
        <v>436</v>
      </c>
      <c r="E70">
        <v>18592.5</v>
      </c>
      <c r="F70">
        <v>0.11</v>
      </c>
      <c r="G70">
        <v>2045.175</v>
      </c>
      <c r="H70">
        <v>16547.325000000001</v>
      </c>
      <c r="I70">
        <v>3309.4650000000001</v>
      </c>
      <c r="J70">
        <v>639</v>
      </c>
      <c r="K70">
        <v>180</v>
      </c>
      <c r="L70">
        <v>20675.79</v>
      </c>
      <c r="M70">
        <v>2454.21</v>
      </c>
      <c r="O70">
        <v>250</v>
      </c>
      <c r="P70">
        <v>27.5</v>
      </c>
      <c r="Q70">
        <v>222.5</v>
      </c>
      <c r="R70">
        <v>267</v>
      </c>
      <c r="S70">
        <v>20942.79</v>
      </c>
      <c r="T70">
        <v>2487.21</v>
      </c>
      <c r="V70">
        <v>458.33</v>
      </c>
      <c r="W70">
        <v>50.4163</v>
      </c>
      <c r="X70">
        <v>407.91370000000001</v>
      </c>
      <c r="Y70">
        <v>489.49644000000001</v>
      </c>
      <c r="Z70">
        <v>21165.28644</v>
      </c>
      <c r="AA70">
        <v>2514.7095599999998</v>
      </c>
      <c r="AJ70">
        <v>0.08</v>
      </c>
      <c r="AK70">
        <v>1487.4</v>
      </c>
      <c r="AL70">
        <v>0.11</v>
      </c>
      <c r="AM70">
        <v>2045.175</v>
      </c>
      <c r="AN70">
        <v>0.12</v>
      </c>
      <c r="AO70">
        <v>2231.1</v>
      </c>
      <c r="AP70">
        <v>6.9999999999999993E-2</v>
      </c>
      <c r="AQ70">
        <v>1301.4749999999999</v>
      </c>
      <c r="AR70">
        <v>17.5</v>
      </c>
      <c r="AS70">
        <v>1318.9749999999999</v>
      </c>
      <c r="AT70">
        <v>32.083100000000002</v>
      </c>
      <c r="AU70">
        <v>1333.5581</v>
      </c>
    </row>
    <row r="71" spans="1:47">
      <c r="A71" t="s">
        <v>471</v>
      </c>
      <c r="B71" t="s">
        <v>472</v>
      </c>
      <c r="C71" t="s">
        <v>473</v>
      </c>
      <c r="D71" t="s">
        <v>440</v>
      </c>
      <c r="E71">
        <v>19217.5</v>
      </c>
      <c r="F71">
        <v>0.11</v>
      </c>
      <c r="G71">
        <v>2113.9250000000002</v>
      </c>
      <c r="H71">
        <v>17103.575000000001</v>
      </c>
      <c r="I71">
        <v>3420.7150000000001</v>
      </c>
      <c r="J71">
        <v>639</v>
      </c>
      <c r="K71">
        <v>180</v>
      </c>
      <c r="L71">
        <v>21343.29</v>
      </c>
      <c r="M71">
        <v>2536.71</v>
      </c>
      <c r="O71">
        <v>250</v>
      </c>
      <c r="P71">
        <v>27.5</v>
      </c>
      <c r="Q71">
        <v>222.5</v>
      </c>
      <c r="R71">
        <v>267</v>
      </c>
      <c r="S71">
        <v>21610.29</v>
      </c>
      <c r="T71">
        <v>2569.71</v>
      </c>
      <c r="V71">
        <v>458.33</v>
      </c>
      <c r="W71">
        <v>50.4163</v>
      </c>
      <c r="X71">
        <v>407.91370000000001</v>
      </c>
      <c r="Y71">
        <v>489.49644000000001</v>
      </c>
      <c r="Z71">
        <v>21832.78644</v>
      </c>
      <c r="AA71">
        <v>2597.2095599999998</v>
      </c>
      <c r="AJ71">
        <v>0.08</v>
      </c>
      <c r="AK71">
        <v>1537.4</v>
      </c>
      <c r="AL71">
        <v>0.11</v>
      </c>
      <c r="AM71">
        <v>2113.9250000000002</v>
      </c>
      <c r="AN71">
        <v>0.12</v>
      </c>
      <c r="AO71">
        <v>2306.1</v>
      </c>
      <c r="AP71">
        <v>7.0000000000000021E-2</v>
      </c>
      <c r="AQ71">
        <v>1345.2250000000004</v>
      </c>
      <c r="AR71">
        <v>17.5</v>
      </c>
      <c r="AS71">
        <v>1362.7250000000004</v>
      </c>
      <c r="AT71">
        <v>32.083100000000002</v>
      </c>
      <c r="AU71">
        <v>1377.3081000000004</v>
      </c>
    </row>
    <row r="72" spans="1:47">
      <c r="A72" t="s">
        <v>474</v>
      </c>
      <c r="B72" t="s">
        <v>475</v>
      </c>
      <c r="C72" t="s">
        <v>476</v>
      </c>
      <c r="D72" t="s">
        <v>444</v>
      </c>
      <c r="E72">
        <v>19634.169999999998</v>
      </c>
      <c r="F72">
        <v>0.11</v>
      </c>
      <c r="G72">
        <v>2159.7586999999999</v>
      </c>
      <c r="H72">
        <v>17474.4113</v>
      </c>
      <c r="I72">
        <v>3494.8822600000003</v>
      </c>
      <c r="J72">
        <v>639</v>
      </c>
      <c r="K72">
        <v>180</v>
      </c>
      <c r="L72">
        <v>21788.293559999998</v>
      </c>
      <c r="M72">
        <v>2591.7104399999998</v>
      </c>
      <c r="O72">
        <v>250</v>
      </c>
      <c r="P72">
        <v>27.5</v>
      </c>
      <c r="Q72">
        <v>222.5</v>
      </c>
      <c r="R72">
        <v>267</v>
      </c>
      <c r="S72">
        <v>22055.293559999998</v>
      </c>
      <c r="T72">
        <v>2624.7104399999998</v>
      </c>
      <c r="V72">
        <v>458.33</v>
      </c>
      <c r="W72">
        <v>50.4163</v>
      </c>
      <c r="X72">
        <v>407.91370000000001</v>
      </c>
      <c r="Y72">
        <v>489.49644000000001</v>
      </c>
      <c r="Z72">
        <v>22277.789999999997</v>
      </c>
      <c r="AA72">
        <v>2652.2099999999996</v>
      </c>
      <c r="AJ72">
        <v>0.08</v>
      </c>
      <c r="AK72">
        <v>1570.7335999999998</v>
      </c>
      <c r="AL72">
        <v>0.11</v>
      </c>
      <c r="AM72">
        <v>2159.7586999999999</v>
      </c>
      <c r="AN72">
        <v>0.12</v>
      </c>
      <c r="AO72">
        <v>2356.1003999999998</v>
      </c>
      <c r="AP72">
        <v>7.0000000000000007E-2</v>
      </c>
      <c r="AQ72">
        <v>1374.3919000000001</v>
      </c>
      <c r="AR72">
        <v>17.5</v>
      </c>
      <c r="AS72">
        <v>1391.8919000000001</v>
      </c>
      <c r="AT72">
        <v>32.083100000000002</v>
      </c>
      <c r="AU72">
        <v>1406.4750000000001</v>
      </c>
    </row>
    <row r="73" spans="1:47">
      <c r="A73" t="s">
        <v>477</v>
      </c>
    </row>
    <row r="74" spans="1:47">
      <c r="A74" t="s">
        <v>478</v>
      </c>
      <c r="B74" t="s">
        <v>479</v>
      </c>
      <c r="C74" t="s">
        <v>480</v>
      </c>
      <c r="D74" t="s">
        <v>481</v>
      </c>
      <c r="E74">
        <v>20021.669999999998</v>
      </c>
      <c r="F74">
        <v>0.04</v>
      </c>
      <c r="G74">
        <v>800.8667999999999</v>
      </c>
      <c r="H74">
        <v>19220.803199999998</v>
      </c>
      <c r="I74">
        <v>3844.1606400000001</v>
      </c>
      <c r="J74">
        <v>639</v>
      </c>
      <c r="K74">
        <v>585</v>
      </c>
      <c r="L74">
        <v>24288.963839999997</v>
      </c>
      <c r="M74">
        <v>961.04015999999979</v>
      </c>
      <c r="O74">
        <v>250</v>
      </c>
      <c r="P74">
        <v>10</v>
      </c>
      <c r="Q74">
        <v>240</v>
      </c>
      <c r="R74">
        <v>288</v>
      </c>
      <c r="S74">
        <v>24576.963839999997</v>
      </c>
      <c r="T74">
        <v>973.04015999999979</v>
      </c>
      <c r="V74">
        <v>458.33</v>
      </c>
      <c r="W74">
        <v>18.333200000000001</v>
      </c>
      <c r="X74">
        <v>439.99680000000001</v>
      </c>
      <c r="Y74">
        <v>527.99616000000003</v>
      </c>
      <c r="Z74">
        <v>24816.959999999995</v>
      </c>
      <c r="AA74">
        <v>983.03999999999985</v>
      </c>
      <c r="AJ74">
        <v>0.08</v>
      </c>
      <c r="AK74">
        <v>1601.7335999999998</v>
      </c>
      <c r="AL74">
        <v>0.04</v>
      </c>
      <c r="AM74">
        <v>800.8667999999999</v>
      </c>
      <c r="AN74">
        <v>0.12</v>
      </c>
      <c r="AO74">
        <v>2402.6003999999998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</row>
    <row r="75" spans="1:47">
      <c r="A75" t="s">
        <v>482</v>
      </c>
      <c r="B75" t="s">
        <v>483</v>
      </c>
      <c r="C75" t="s">
        <v>484</v>
      </c>
      <c r="D75" t="s">
        <v>485</v>
      </c>
      <c r="E75">
        <v>20438.330000000002</v>
      </c>
      <c r="F75">
        <v>0.04</v>
      </c>
      <c r="G75">
        <v>817.53320000000008</v>
      </c>
      <c r="H75">
        <v>19620.7968</v>
      </c>
      <c r="I75">
        <v>3924.1593600000001</v>
      </c>
      <c r="J75">
        <v>639</v>
      </c>
      <c r="K75">
        <v>585</v>
      </c>
      <c r="L75">
        <v>24768.956160000002</v>
      </c>
      <c r="M75">
        <v>981.03984000000003</v>
      </c>
      <c r="O75">
        <v>250</v>
      </c>
      <c r="P75">
        <v>10</v>
      </c>
      <c r="Q75">
        <v>240</v>
      </c>
      <c r="R75">
        <v>288</v>
      </c>
      <c r="S75">
        <v>25056.956160000002</v>
      </c>
      <c r="T75">
        <v>993.03984000000003</v>
      </c>
      <c r="V75">
        <v>458.33</v>
      </c>
      <c r="W75">
        <v>18.333200000000001</v>
      </c>
      <c r="X75">
        <v>439.99680000000001</v>
      </c>
      <c r="Y75">
        <v>527.99616000000003</v>
      </c>
      <c r="Z75">
        <v>25296.95232</v>
      </c>
      <c r="AA75">
        <v>1003.0396800000001</v>
      </c>
      <c r="AJ75">
        <v>0.08</v>
      </c>
      <c r="AK75">
        <v>1635.0664000000002</v>
      </c>
      <c r="AL75">
        <v>0.04</v>
      </c>
      <c r="AM75">
        <v>817.53320000000008</v>
      </c>
      <c r="AN75">
        <v>0.12</v>
      </c>
      <c r="AO75">
        <v>2452.5996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</row>
    <row r="76" spans="1:47">
      <c r="A76" t="s">
        <v>486</v>
      </c>
      <c r="B76" t="s">
        <v>487</v>
      </c>
      <c r="C76" t="s">
        <v>488</v>
      </c>
      <c r="D76" t="s">
        <v>489</v>
      </c>
      <c r="E76">
        <v>20855</v>
      </c>
      <c r="F76">
        <v>0.04</v>
      </c>
      <c r="G76">
        <v>834.2</v>
      </c>
      <c r="H76">
        <v>20020.8</v>
      </c>
      <c r="I76">
        <v>4004.16</v>
      </c>
      <c r="J76">
        <v>639</v>
      </c>
      <c r="K76">
        <v>585</v>
      </c>
      <c r="L76">
        <v>25248.959999999999</v>
      </c>
      <c r="M76">
        <v>1001.04</v>
      </c>
      <c r="O76">
        <v>250</v>
      </c>
      <c r="P76">
        <v>10</v>
      </c>
      <c r="Q76">
        <v>240</v>
      </c>
      <c r="R76">
        <v>288</v>
      </c>
      <c r="S76">
        <v>25536.959999999999</v>
      </c>
      <c r="T76">
        <v>1013.04</v>
      </c>
      <c r="V76">
        <v>458.33</v>
      </c>
      <c r="W76">
        <v>18.333200000000001</v>
      </c>
      <c r="X76">
        <v>439.99680000000001</v>
      </c>
      <c r="Y76">
        <v>527.99616000000003</v>
      </c>
      <c r="Z76">
        <v>25776.956159999998</v>
      </c>
      <c r="AA76">
        <v>1023.03984</v>
      </c>
      <c r="AJ76">
        <v>0.08</v>
      </c>
      <c r="AK76">
        <v>1668.4</v>
      </c>
      <c r="AL76">
        <v>0.04</v>
      </c>
      <c r="AM76">
        <v>834.2</v>
      </c>
      <c r="AN76">
        <v>0.12</v>
      </c>
      <c r="AO76">
        <v>2502.6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</row>
    <row r="77" spans="1:47">
      <c r="A77" t="s">
        <v>490</v>
      </c>
      <c r="B77" t="s">
        <v>491</v>
      </c>
      <c r="C77" t="s">
        <v>492</v>
      </c>
      <c r="D77" t="s">
        <v>493</v>
      </c>
      <c r="E77">
        <v>20438.330000000002</v>
      </c>
      <c r="F77">
        <v>0.04</v>
      </c>
      <c r="G77">
        <v>817.53320000000008</v>
      </c>
      <c r="H77">
        <v>19620.7968</v>
      </c>
      <c r="I77">
        <v>3924.1593600000001</v>
      </c>
      <c r="J77">
        <v>639</v>
      </c>
      <c r="K77">
        <v>585</v>
      </c>
      <c r="L77">
        <v>24768.956160000002</v>
      </c>
      <c r="M77">
        <v>981.03984000000003</v>
      </c>
      <c r="O77">
        <v>250</v>
      </c>
      <c r="P77">
        <v>10</v>
      </c>
      <c r="Q77">
        <v>240</v>
      </c>
      <c r="R77">
        <v>288</v>
      </c>
      <c r="S77">
        <v>25056.956160000002</v>
      </c>
      <c r="T77">
        <v>993.03984000000003</v>
      </c>
      <c r="V77">
        <v>458.33</v>
      </c>
      <c r="W77">
        <v>18.333200000000001</v>
      </c>
      <c r="X77">
        <v>439.99680000000001</v>
      </c>
      <c r="Y77">
        <v>527.99616000000003</v>
      </c>
      <c r="Z77">
        <v>25296.95232</v>
      </c>
      <c r="AA77">
        <v>1003.0396800000001</v>
      </c>
      <c r="AJ77">
        <v>0.08</v>
      </c>
      <c r="AK77">
        <v>1635.0664000000002</v>
      </c>
      <c r="AL77">
        <v>0.04</v>
      </c>
      <c r="AM77">
        <v>817.53320000000008</v>
      </c>
      <c r="AN77">
        <v>0.12</v>
      </c>
      <c r="AO77">
        <v>2452.5996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</row>
    <row r="78" spans="1:47">
      <c r="A78" t="s">
        <v>494</v>
      </c>
    </row>
    <row r="79" spans="1:47">
      <c r="A79" t="s">
        <v>495</v>
      </c>
      <c r="B79" t="s">
        <v>496</v>
      </c>
      <c r="C79" t="s">
        <v>497</v>
      </c>
      <c r="D79" t="s">
        <v>498</v>
      </c>
      <c r="E79">
        <v>20021.669999999998</v>
      </c>
      <c r="F79">
        <v>0.04</v>
      </c>
      <c r="G79">
        <v>800.8667999999999</v>
      </c>
      <c r="H79">
        <v>19220.803199999998</v>
      </c>
      <c r="I79">
        <v>3844.1606400000001</v>
      </c>
      <c r="J79">
        <v>639</v>
      </c>
      <c r="K79">
        <v>585</v>
      </c>
      <c r="L79">
        <v>24288.963839999997</v>
      </c>
      <c r="M79">
        <v>961.04015999999979</v>
      </c>
      <c r="O79">
        <v>250</v>
      </c>
      <c r="P79">
        <v>10</v>
      </c>
      <c r="Q79">
        <v>240</v>
      </c>
      <c r="R79">
        <v>288</v>
      </c>
      <c r="S79">
        <v>24576.963839999997</v>
      </c>
      <c r="T79">
        <v>973.04015999999979</v>
      </c>
      <c r="V79">
        <v>458.33</v>
      </c>
      <c r="W79">
        <v>18.333200000000001</v>
      </c>
      <c r="X79">
        <v>439.99680000000001</v>
      </c>
      <c r="Y79">
        <v>527.99616000000003</v>
      </c>
      <c r="Z79">
        <v>24816.959999999995</v>
      </c>
      <c r="AA79">
        <v>983.03999999999985</v>
      </c>
      <c r="AJ79">
        <v>0.08</v>
      </c>
      <c r="AK79">
        <v>1601.7335999999998</v>
      </c>
      <c r="AL79">
        <v>0.04</v>
      </c>
      <c r="AM79">
        <v>800.8667999999999</v>
      </c>
      <c r="AN79">
        <v>0.12</v>
      </c>
      <c r="AO79">
        <v>2402.6003999999998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</row>
    <row r="80" spans="1:47">
      <c r="A80" t="s">
        <v>499</v>
      </c>
      <c r="B80" t="s">
        <v>500</v>
      </c>
      <c r="C80" t="s">
        <v>501</v>
      </c>
      <c r="D80" t="s">
        <v>502</v>
      </c>
      <c r="E80">
        <v>20438.330000000002</v>
      </c>
      <c r="F80">
        <v>0.04</v>
      </c>
      <c r="G80">
        <v>817.53320000000008</v>
      </c>
      <c r="H80">
        <v>19620.7968</v>
      </c>
      <c r="I80">
        <v>3924.1593600000001</v>
      </c>
      <c r="J80">
        <v>639</v>
      </c>
      <c r="K80">
        <v>585</v>
      </c>
      <c r="L80">
        <v>24768.956160000002</v>
      </c>
      <c r="M80">
        <v>981.03984000000003</v>
      </c>
      <c r="O80">
        <v>250</v>
      </c>
      <c r="P80">
        <v>10</v>
      </c>
      <c r="Q80">
        <v>240</v>
      </c>
      <c r="R80">
        <v>288</v>
      </c>
      <c r="S80">
        <v>25056.956160000002</v>
      </c>
      <c r="T80">
        <v>993.03984000000003</v>
      </c>
      <c r="V80">
        <v>458.33</v>
      </c>
      <c r="W80">
        <v>18.333200000000001</v>
      </c>
      <c r="X80">
        <v>439.99680000000001</v>
      </c>
      <c r="Y80">
        <v>527.99616000000003</v>
      </c>
      <c r="Z80">
        <v>25296.95232</v>
      </c>
      <c r="AA80">
        <v>1003.0396800000001</v>
      </c>
      <c r="AJ80">
        <v>0.08</v>
      </c>
      <c r="AK80">
        <v>1635.0664000000002</v>
      </c>
      <c r="AL80">
        <v>0.04</v>
      </c>
      <c r="AM80">
        <v>817.53320000000008</v>
      </c>
      <c r="AN80">
        <v>0.12</v>
      </c>
      <c r="AO80">
        <v>2452.5996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</row>
    <row r="81" spans="1:47">
      <c r="A81" t="s">
        <v>503</v>
      </c>
      <c r="B81" t="s">
        <v>504</v>
      </c>
      <c r="C81" t="s">
        <v>505</v>
      </c>
      <c r="D81" t="s">
        <v>506</v>
      </c>
      <c r="E81">
        <v>20438.330000000002</v>
      </c>
      <c r="F81">
        <v>0.04</v>
      </c>
      <c r="G81">
        <v>817.53320000000008</v>
      </c>
      <c r="H81">
        <v>19620.7968</v>
      </c>
      <c r="I81">
        <v>3924.1593600000001</v>
      </c>
      <c r="J81">
        <v>639</v>
      </c>
      <c r="K81">
        <v>585</v>
      </c>
      <c r="L81">
        <v>24768.956160000002</v>
      </c>
      <c r="M81">
        <v>981.03984000000003</v>
      </c>
      <c r="O81">
        <v>250</v>
      </c>
      <c r="P81">
        <v>10</v>
      </c>
      <c r="Q81">
        <v>240</v>
      </c>
      <c r="R81">
        <v>288</v>
      </c>
      <c r="S81">
        <v>25056.956160000002</v>
      </c>
      <c r="T81">
        <v>993.03984000000003</v>
      </c>
      <c r="V81">
        <v>458.33</v>
      </c>
      <c r="W81">
        <v>18.333200000000001</v>
      </c>
      <c r="X81">
        <v>439.99680000000001</v>
      </c>
      <c r="Y81">
        <v>527.99616000000003</v>
      </c>
      <c r="Z81">
        <v>25296.95232</v>
      </c>
      <c r="AA81">
        <v>1003.0396800000001</v>
      </c>
      <c r="AJ81">
        <v>0.08</v>
      </c>
      <c r="AK81">
        <v>1635.0664000000002</v>
      </c>
      <c r="AL81">
        <v>0.04</v>
      </c>
      <c r="AM81">
        <v>817.53320000000008</v>
      </c>
      <c r="AN81">
        <v>0.12</v>
      </c>
      <c r="AO81">
        <v>2452.5996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</row>
    <row r="82" spans="1:47">
      <c r="A82" t="s">
        <v>507</v>
      </c>
      <c r="B82" t="s">
        <v>508</v>
      </c>
      <c r="C82" t="s">
        <v>509</v>
      </c>
      <c r="D82" t="s">
        <v>510</v>
      </c>
      <c r="E82">
        <v>20855</v>
      </c>
      <c r="F82">
        <v>0.04</v>
      </c>
      <c r="G82">
        <v>834.2</v>
      </c>
      <c r="H82">
        <v>20020.8</v>
      </c>
      <c r="I82">
        <v>4004.16</v>
      </c>
      <c r="J82">
        <v>639</v>
      </c>
      <c r="K82">
        <v>585</v>
      </c>
      <c r="L82">
        <v>25248.959999999999</v>
      </c>
      <c r="M82">
        <v>1001.04</v>
      </c>
      <c r="O82">
        <v>250</v>
      </c>
      <c r="P82">
        <v>10</v>
      </c>
      <c r="Q82">
        <v>240</v>
      </c>
      <c r="R82">
        <v>288</v>
      </c>
      <c r="S82">
        <v>25536.959999999999</v>
      </c>
      <c r="T82">
        <v>1013.04</v>
      </c>
      <c r="V82">
        <v>458.33</v>
      </c>
      <c r="W82">
        <v>18.333200000000001</v>
      </c>
      <c r="X82">
        <v>439.99680000000001</v>
      </c>
      <c r="Y82">
        <v>527.99616000000003</v>
      </c>
      <c r="Z82">
        <v>25776.956159999998</v>
      </c>
      <c r="AA82">
        <v>1023.03984</v>
      </c>
      <c r="AJ82">
        <v>0.08</v>
      </c>
      <c r="AK82">
        <v>1668.4</v>
      </c>
      <c r="AL82">
        <v>0.04</v>
      </c>
      <c r="AM82">
        <v>834.2</v>
      </c>
      <c r="AN82">
        <v>0.12</v>
      </c>
      <c r="AO82">
        <v>2502.6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</row>
    <row r="83" spans="1:47">
      <c r="A83" t="s">
        <v>511</v>
      </c>
    </row>
    <row r="84" spans="1:47">
      <c r="A84" t="s">
        <v>512</v>
      </c>
      <c r="B84" t="s">
        <v>513</v>
      </c>
      <c r="C84" t="s">
        <v>514</v>
      </c>
      <c r="D84" t="s">
        <v>515</v>
      </c>
      <c r="E84">
        <v>16425.830000000002</v>
      </c>
      <c r="F84">
        <v>0.08</v>
      </c>
      <c r="G84">
        <v>1314.0664000000002</v>
      </c>
      <c r="H84">
        <v>15111.763600000002</v>
      </c>
      <c r="I84">
        <v>3022.3527200000008</v>
      </c>
      <c r="J84">
        <v>639</v>
      </c>
      <c r="K84">
        <v>180</v>
      </c>
      <c r="L84">
        <v>18953.116320000001</v>
      </c>
      <c r="M84">
        <v>1576.8796800000002</v>
      </c>
      <c r="O84">
        <v>250</v>
      </c>
      <c r="P84">
        <v>20</v>
      </c>
      <c r="Q84">
        <v>230</v>
      </c>
      <c r="R84">
        <v>276</v>
      </c>
      <c r="S84">
        <v>19229.116320000001</v>
      </c>
      <c r="T84">
        <v>1600.8796800000002</v>
      </c>
      <c r="V84">
        <v>458.33</v>
      </c>
      <c r="W84">
        <v>36.666400000000003</v>
      </c>
      <c r="X84">
        <v>421.66359999999997</v>
      </c>
      <c r="Y84">
        <v>505.99631999999997</v>
      </c>
      <c r="Z84">
        <v>19459.112639999999</v>
      </c>
      <c r="AA84">
        <v>1620.8793600000001</v>
      </c>
      <c r="AJ84">
        <v>0.08</v>
      </c>
      <c r="AK84">
        <v>1314.0664000000002</v>
      </c>
      <c r="AL84">
        <v>0.08</v>
      </c>
      <c r="AM84">
        <v>1314.0664000000002</v>
      </c>
      <c r="AN84">
        <v>0.12</v>
      </c>
      <c r="AO84">
        <v>1971.0996000000002</v>
      </c>
      <c r="AP84">
        <v>0.04</v>
      </c>
      <c r="AQ84">
        <v>657.03320000000008</v>
      </c>
      <c r="AR84">
        <v>10.000000000000002</v>
      </c>
      <c r="AS84">
        <v>667.03320000000008</v>
      </c>
      <c r="AT84">
        <v>18.333200000000001</v>
      </c>
      <c r="AU84">
        <v>675.36640000000011</v>
      </c>
    </row>
    <row r="85" spans="1:47">
      <c r="A85" t="s">
        <v>516</v>
      </c>
      <c r="B85" t="s">
        <v>517</v>
      </c>
      <c r="C85" t="s">
        <v>518</v>
      </c>
      <c r="D85" t="s">
        <v>519</v>
      </c>
      <c r="E85">
        <v>17467.5</v>
      </c>
      <c r="F85">
        <v>0.08</v>
      </c>
      <c r="G85">
        <v>1397.4</v>
      </c>
      <c r="H85">
        <v>16070.1</v>
      </c>
      <c r="I85">
        <v>3214.0200000000004</v>
      </c>
      <c r="J85">
        <v>639</v>
      </c>
      <c r="K85">
        <v>180</v>
      </c>
      <c r="L85">
        <v>20103.120000000003</v>
      </c>
      <c r="M85">
        <v>1676.88</v>
      </c>
      <c r="O85">
        <v>250</v>
      </c>
      <c r="P85">
        <v>20</v>
      </c>
      <c r="Q85">
        <v>230</v>
      </c>
      <c r="R85">
        <v>276</v>
      </c>
      <c r="S85">
        <v>20379.120000000003</v>
      </c>
      <c r="T85">
        <v>1700.88</v>
      </c>
      <c r="V85">
        <v>458.33</v>
      </c>
      <c r="W85">
        <v>36.666400000000003</v>
      </c>
      <c r="X85">
        <v>421.66359999999997</v>
      </c>
      <c r="Y85">
        <v>505.99631999999997</v>
      </c>
      <c r="Z85">
        <v>20609.116320000001</v>
      </c>
      <c r="AA85">
        <v>1720.8796800000002</v>
      </c>
      <c r="AJ85">
        <v>0.08</v>
      </c>
      <c r="AK85">
        <v>1397.4</v>
      </c>
      <c r="AL85">
        <v>0.08</v>
      </c>
      <c r="AM85">
        <v>1397.4</v>
      </c>
      <c r="AN85">
        <v>0.12</v>
      </c>
      <c r="AO85">
        <v>2096.1</v>
      </c>
      <c r="AP85">
        <v>4.0000000000000015E-2</v>
      </c>
      <c r="AQ85">
        <v>698.70000000000027</v>
      </c>
      <c r="AR85">
        <v>10.000000000000002</v>
      </c>
      <c r="AS85">
        <v>708.70000000000027</v>
      </c>
      <c r="AT85">
        <v>18.333200000000001</v>
      </c>
      <c r="AU85">
        <v>717.03320000000031</v>
      </c>
    </row>
    <row r="86" spans="1:47">
      <c r="A86" t="s">
        <v>520</v>
      </c>
      <c r="B86" t="s">
        <v>521</v>
      </c>
      <c r="C86" t="s">
        <v>522</v>
      </c>
      <c r="D86" t="s">
        <v>523</v>
      </c>
      <c r="E86">
        <v>18259.169999999998</v>
      </c>
      <c r="F86">
        <v>0.08</v>
      </c>
      <c r="G86">
        <v>1460.7335999999998</v>
      </c>
      <c r="H86">
        <v>16798.436399999999</v>
      </c>
      <c r="I86">
        <v>3359.6872800000001</v>
      </c>
      <c r="J86">
        <v>639</v>
      </c>
      <c r="K86">
        <v>180</v>
      </c>
      <c r="L86">
        <v>20977.123679999997</v>
      </c>
      <c r="M86">
        <v>1752.8803199999998</v>
      </c>
      <c r="O86">
        <v>250</v>
      </c>
      <c r="P86">
        <v>20</v>
      </c>
      <c r="Q86">
        <v>230</v>
      </c>
      <c r="R86">
        <v>276</v>
      </c>
      <c r="S86">
        <v>21253.123679999997</v>
      </c>
      <c r="T86">
        <v>1776.8803199999998</v>
      </c>
      <c r="V86">
        <v>458.33</v>
      </c>
      <c r="W86">
        <v>36.666400000000003</v>
      </c>
      <c r="X86">
        <v>421.66359999999997</v>
      </c>
      <c r="Y86">
        <v>505.99631999999997</v>
      </c>
      <c r="Z86">
        <v>21483.119999999995</v>
      </c>
      <c r="AA86">
        <v>1796.8799999999999</v>
      </c>
      <c r="AJ86">
        <v>0.08</v>
      </c>
      <c r="AK86">
        <v>1460.7335999999998</v>
      </c>
      <c r="AL86">
        <v>0.08</v>
      </c>
      <c r="AM86">
        <v>1460.7335999999998</v>
      </c>
      <c r="AN86">
        <v>0.12</v>
      </c>
      <c r="AO86">
        <v>2191.1003999999998</v>
      </c>
      <c r="AP86">
        <v>3.9999999999999994E-2</v>
      </c>
      <c r="AQ86">
        <v>730.36679999999978</v>
      </c>
      <c r="AR86">
        <v>10.000000000000002</v>
      </c>
      <c r="AS86">
        <v>740.36679999999978</v>
      </c>
      <c r="AT86">
        <v>18.333200000000001</v>
      </c>
      <c r="AU86">
        <v>748.69999999999982</v>
      </c>
    </row>
    <row r="87" spans="1:47">
      <c r="A87" t="s">
        <v>524</v>
      </c>
      <c r="B87" t="s">
        <v>525</v>
      </c>
      <c r="C87" t="s">
        <v>526</v>
      </c>
      <c r="D87" t="s">
        <v>527</v>
      </c>
      <c r="E87">
        <v>18884.169999999998</v>
      </c>
      <c r="F87">
        <v>0.08</v>
      </c>
      <c r="G87">
        <v>1510.7335999999998</v>
      </c>
      <c r="H87">
        <v>17373.436399999999</v>
      </c>
      <c r="I87">
        <v>3474.6872800000001</v>
      </c>
      <c r="J87">
        <v>639</v>
      </c>
      <c r="K87">
        <v>180</v>
      </c>
      <c r="L87">
        <v>21667.123679999997</v>
      </c>
      <c r="M87">
        <v>1812.8803199999998</v>
      </c>
      <c r="O87">
        <v>250</v>
      </c>
      <c r="P87">
        <v>20</v>
      </c>
      <c r="Q87">
        <v>230</v>
      </c>
      <c r="R87">
        <v>276</v>
      </c>
      <c r="S87">
        <v>21943.123679999997</v>
      </c>
      <c r="T87">
        <v>1836.8803199999998</v>
      </c>
      <c r="V87">
        <v>458.33</v>
      </c>
      <c r="W87">
        <v>36.666400000000003</v>
      </c>
      <c r="X87">
        <v>421.66359999999997</v>
      </c>
      <c r="Y87">
        <v>505.99631999999997</v>
      </c>
      <c r="Z87">
        <v>22173.119999999995</v>
      </c>
      <c r="AA87">
        <v>1856.8799999999997</v>
      </c>
      <c r="AJ87">
        <v>0.08</v>
      </c>
      <c r="AK87">
        <v>1510.7335999999998</v>
      </c>
      <c r="AL87">
        <v>0.08</v>
      </c>
      <c r="AM87">
        <v>1510.7335999999998</v>
      </c>
      <c r="AN87">
        <v>0.12</v>
      </c>
      <c r="AO87">
        <v>2266.1003999999998</v>
      </c>
      <c r="AP87">
        <v>3.9999999999999994E-2</v>
      </c>
      <c r="AQ87">
        <v>755.36679999999978</v>
      </c>
      <c r="AR87">
        <v>10.000000000000002</v>
      </c>
      <c r="AS87">
        <v>765.36679999999978</v>
      </c>
      <c r="AT87">
        <v>18.333200000000001</v>
      </c>
      <c r="AU87">
        <v>773.69999999999982</v>
      </c>
    </row>
    <row r="88" spans="1:47">
      <c r="A88" t="s">
        <v>528</v>
      </c>
      <c r="B88" t="s">
        <v>529</v>
      </c>
      <c r="C88" t="s">
        <v>530</v>
      </c>
      <c r="D88" t="s">
        <v>531</v>
      </c>
      <c r="E88">
        <v>19300.830000000002</v>
      </c>
      <c r="F88">
        <v>0.08</v>
      </c>
      <c r="G88">
        <v>1544.0664000000002</v>
      </c>
      <c r="H88">
        <v>17756.763600000002</v>
      </c>
      <c r="I88">
        <v>3551.3527200000008</v>
      </c>
      <c r="J88">
        <v>639</v>
      </c>
      <c r="K88">
        <v>180</v>
      </c>
      <c r="L88">
        <v>22127.116320000001</v>
      </c>
      <c r="M88">
        <v>1852.87968</v>
      </c>
      <c r="O88">
        <v>250</v>
      </c>
      <c r="P88">
        <v>20</v>
      </c>
      <c r="Q88">
        <v>230</v>
      </c>
      <c r="R88">
        <v>276</v>
      </c>
      <c r="S88">
        <v>22403.116320000001</v>
      </c>
      <c r="T88">
        <v>1876.87968</v>
      </c>
      <c r="V88">
        <v>458.33</v>
      </c>
      <c r="W88">
        <v>36.666400000000003</v>
      </c>
      <c r="X88">
        <v>421.66359999999997</v>
      </c>
      <c r="Y88">
        <v>505.99631999999997</v>
      </c>
      <c r="Z88">
        <v>22633.112639999999</v>
      </c>
      <c r="AA88">
        <v>1896.8793600000001</v>
      </c>
      <c r="AJ88">
        <v>0.08</v>
      </c>
      <c r="AK88">
        <v>1544.0664000000002</v>
      </c>
      <c r="AL88">
        <v>0.08</v>
      </c>
      <c r="AM88">
        <v>1544.0664000000002</v>
      </c>
      <c r="AN88">
        <v>0.12</v>
      </c>
      <c r="AO88">
        <v>2316.0996</v>
      </c>
      <c r="AP88">
        <v>4.0000000000000015E-2</v>
      </c>
      <c r="AQ88">
        <v>772.03320000000031</v>
      </c>
      <c r="AR88">
        <v>10.000000000000002</v>
      </c>
      <c r="AS88">
        <v>782.03320000000031</v>
      </c>
      <c r="AT88">
        <v>18.333200000000001</v>
      </c>
      <c r="AU88">
        <v>790.36640000000034</v>
      </c>
    </row>
    <row r="89" spans="1:47">
      <c r="A89" t="s">
        <v>532</v>
      </c>
      <c r="B89" t="s">
        <v>533</v>
      </c>
      <c r="C89" t="s">
        <v>534</v>
      </c>
      <c r="D89" t="s">
        <v>535</v>
      </c>
      <c r="E89">
        <v>19925.830000000002</v>
      </c>
      <c r="F89">
        <v>0.08</v>
      </c>
      <c r="G89">
        <v>1594.0664000000002</v>
      </c>
      <c r="H89">
        <v>18331.763600000002</v>
      </c>
      <c r="I89">
        <v>3666.3527200000008</v>
      </c>
      <c r="J89">
        <v>639</v>
      </c>
      <c r="K89">
        <v>180</v>
      </c>
      <c r="L89">
        <v>22817.116320000001</v>
      </c>
      <c r="M89">
        <v>1912.87968</v>
      </c>
      <c r="O89">
        <v>250</v>
      </c>
      <c r="P89">
        <v>20</v>
      </c>
      <c r="Q89">
        <v>230</v>
      </c>
      <c r="R89">
        <v>276</v>
      </c>
      <c r="S89">
        <v>23093.116320000001</v>
      </c>
      <c r="T89">
        <v>1936.87968</v>
      </c>
      <c r="V89">
        <v>458.33</v>
      </c>
      <c r="W89">
        <v>36.666400000000003</v>
      </c>
      <c r="X89">
        <v>421.66359999999997</v>
      </c>
      <c r="Y89">
        <v>505.99631999999997</v>
      </c>
      <c r="Z89">
        <v>23323.112639999999</v>
      </c>
      <c r="AA89">
        <v>1956.8793600000001</v>
      </c>
      <c r="AJ89">
        <v>0.08</v>
      </c>
      <c r="AK89">
        <v>1594.0664000000002</v>
      </c>
      <c r="AL89">
        <v>0.08</v>
      </c>
      <c r="AM89">
        <v>1594.0664000000002</v>
      </c>
      <c r="AN89">
        <v>0.12</v>
      </c>
      <c r="AO89">
        <v>2391.0996</v>
      </c>
      <c r="AP89">
        <v>4.0000000000000015E-2</v>
      </c>
      <c r="AQ89">
        <v>797.03320000000031</v>
      </c>
      <c r="AR89">
        <v>10.000000000000002</v>
      </c>
      <c r="AS89">
        <v>807.03320000000031</v>
      </c>
      <c r="AT89">
        <v>18.333200000000001</v>
      </c>
      <c r="AU89">
        <v>815.36640000000034</v>
      </c>
    </row>
    <row r="90" spans="1:47">
      <c r="A90" t="s">
        <v>536</v>
      </c>
      <c r="B90" t="s">
        <v>537</v>
      </c>
      <c r="C90" t="s">
        <v>538</v>
      </c>
      <c r="D90" t="s">
        <v>539</v>
      </c>
      <c r="E90">
        <v>19342.5</v>
      </c>
      <c r="F90">
        <v>0.08</v>
      </c>
      <c r="G90">
        <v>1547.4</v>
      </c>
      <c r="H90">
        <v>17795.099999999999</v>
      </c>
      <c r="I90">
        <v>3559.02</v>
      </c>
      <c r="J90">
        <v>639</v>
      </c>
      <c r="K90">
        <v>180</v>
      </c>
      <c r="L90">
        <v>22173.119999999999</v>
      </c>
      <c r="M90">
        <v>1856.88</v>
      </c>
      <c r="O90">
        <v>250</v>
      </c>
      <c r="P90">
        <v>20</v>
      </c>
      <c r="Q90">
        <v>230</v>
      </c>
      <c r="R90">
        <v>276</v>
      </c>
      <c r="S90">
        <v>22449.119999999999</v>
      </c>
      <c r="T90">
        <v>1880.88</v>
      </c>
      <c r="V90">
        <v>458.33</v>
      </c>
      <c r="W90">
        <v>36.666400000000003</v>
      </c>
      <c r="X90">
        <v>421.66359999999997</v>
      </c>
      <c r="Y90">
        <v>505.99631999999997</v>
      </c>
      <c r="Z90">
        <v>22679.116319999997</v>
      </c>
      <c r="AA90">
        <v>1900.87968</v>
      </c>
      <c r="AJ90">
        <v>0.08</v>
      </c>
      <c r="AK90">
        <v>1547.4</v>
      </c>
      <c r="AL90">
        <v>0.08</v>
      </c>
      <c r="AM90">
        <v>1547.4</v>
      </c>
      <c r="AN90">
        <v>0.12</v>
      </c>
      <c r="AO90">
        <v>2321.1</v>
      </c>
      <c r="AP90">
        <v>4.0000000000000015E-2</v>
      </c>
      <c r="AQ90">
        <v>773.70000000000027</v>
      </c>
      <c r="AR90">
        <v>10.000000000000002</v>
      </c>
      <c r="AS90">
        <v>783.70000000000027</v>
      </c>
      <c r="AT90">
        <v>18.333200000000001</v>
      </c>
      <c r="AU90">
        <v>792.03320000000031</v>
      </c>
    </row>
    <row r="91" spans="1:47">
      <c r="A91" t="s">
        <v>540</v>
      </c>
      <c r="B91" t="s">
        <v>541</v>
      </c>
      <c r="C91" t="s">
        <v>542</v>
      </c>
      <c r="D91" t="s">
        <v>543</v>
      </c>
      <c r="E91">
        <v>19967.5</v>
      </c>
      <c r="F91">
        <v>0.08</v>
      </c>
      <c r="G91">
        <v>1597.4</v>
      </c>
      <c r="H91">
        <v>18370.099999999999</v>
      </c>
      <c r="I91">
        <v>3674.02</v>
      </c>
      <c r="J91">
        <v>639</v>
      </c>
      <c r="K91">
        <v>180</v>
      </c>
      <c r="L91">
        <v>22863.119999999999</v>
      </c>
      <c r="M91">
        <v>1916.88</v>
      </c>
      <c r="O91">
        <v>250</v>
      </c>
      <c r="P91">
        <v>20</v>
      </c>
      <c r="Q91">
        <v>230</v>
      </c>
      <c r="R91">
        <v>276</v>
      </c>
      <c r="S91">
        <v>23139.119999999999</v>
      </c>
      <c r="T91">
        <v>1940.88</v>
      </c>
      <c r="V91">
        <v>458.33</v>
      </c>
      <c r="W91">
        <v>36.666400000000003</v>
      </c>
      <c r="X91">
        <v>421.66359999999997</v>
      </c>
      <c r="Y91">
        <v>505.99631999999997</v>
      </c>
      <c r="Z91">
        <v>23369.116319999997</v>
      </c>
      <c r="AA91">
        <v>1960.87968</v>
      </c>
      <c r="AJ91">
        <v>0.08</v>
      </c>
      <c r="AK91">
        <v>1597.4</v>
      </c>
      <c r="AL91">
        <v>0.08</v>
      </c>
      <c r="AM91">
        <v>1597.4</v>
      </c>
      <c r="AN91">
        <v>0.12</v>
      </c>
      <c r="AO91">
        <v>2396.1</v>
      </c>
      <c r="AP91">
        <v>4.0000000000000015E-2</v>
      </c>
      <c r="AQ91">
        <v>798.70000000000027</v>
      </c>
      <c r="AR91">
        <v>10.000000000000002</v>
      </c>
      <c r="AS91">
        <v>808.70000000000027</v>
      </c>
      <c r="AT91">
        <v>18.333200000000001</v>
      </c>
      <c r="AU91">
        <v>817.03320000000031</v>
      </c>
    </row>
    <row r="92" spans="1:47">
      <c r="A92" t="s">
        <v>544</v>
      </c>
      <c r="B92" t="s">
        <v>545</v>
      </c>
      <c r="C92" t="s">
        <v>546</v>
      </c>
      <c r="D92" t="s">
        <v>547</v>
      </c>
      <c r="E92">
        <v>20384.169999999998</v>
      </c>
      <c r="F92">
        <v>0.08</v>
      </c>
      <c r="G92">
        <v>1630.7335999999998</v>
      </c>
      <c r="H92">
        <v>18753.436399999999</v>
      </c>
      <c r="I92">
        <v>3750.6872800000001</v>
      </c>
      <c r="J92">
        <v>639</v>
      </c>
      <c r="K92">
        <v>180</v>
      </c>
      <c r="L92">
        <v>23323.123679999997</v>
      </c>
      <c r="M92">
        <v>1956.8803199999998</v>
      </c>
      <c r="O92">
        <v>250</v>
      </c>
      <c r="P92">
        <v>20</v>
      </c>
      <c r="Q92">
        <v>230</v>
      </c>
      <c r="R92">
        <v>276</v>
      </c>
      <c r="S92">
        <v>23599.123679999997</v>
      </c>
      <c r="T92">
        <v>1980.8803199999998</v>
      </c>
      <c r="V92">
        <v>458.33</v>
      </c>
      <c r="W92">
        <v>36.666400000000003</v>
      </c>
      <c r="X92">
        <v>421.66359999999997</v>
      </c>
      <c r="Y92">
        <v>505.99631999999997</v>
      </c>
      <c r="Z92">
        <v>23829.119999999995</v>
      </c>
      <c r="AA92">
        <v>2000.8799999999997</v>
      </c>
      <c r="AJ92">
        <v>0.08</v>
      </c>
      <c r="AK92">
        <v>1630.7335999999998</v>
      </c>
      <c r="AL92">
        <v>0.08</v>
      </c>
      <c r="AM92">
        <v>1630.7335999999998</v>
      </c>
      <c r="AN92">
        <v>0.12</v>
      </c>
      <c r="AO92">
        <v>2446.1003999999998</v>
      </c>
      <c r="AP92">
        <v>3.9999999999999994E-2</v>
      </c>
      <c r="AQ92">
        <v>815.36679999999978</v>
      </c>
      <c r="AR92">
        <v>10.000000000000002</v>
      </c>
      <c r="AS92">
        <v>825.36679999999978</v>
      </c>
      <c r="AT92">
        <v>18.333200000000001</v>
      </c>
      <c r="AU92">
        <v>833.69999999999982</v>
      </c>
    </row>
    <row r="93" spans="1:47">
      <c r="A93" t="s">
        <v>548</v>
      </c>
      <c r="B93" t="s">
        <v>549</v>
      </c>
      <c r="C93" t="s">
        <v>550</v>
      </c>
      <c r="D93" t="s">
        <v>551</v>
      </c>
      <c r="E93">
        <v>21009.17</v>
      </c>
      <c r="F93">
        <v>0.08</v>
      </c>
      <c r="G93">
        <v>1680.7335999999998</v>
      </c>
      <c r="H93">
        <v>19328.436399999999</v>
      </c>
      <c r="I93">
        <v>3865.6872800000001</v>
      </c>
      <c r="J93">
        <v>639</v>
      </c>
      <c r="K93">
        <v>180</v>
      </c>
      <c r="L93">
        <v>24013.123679999997</v>
      </c>
      <c r="M93">
        <v>2016.8803199999998</v>
      </c>
      <c r="O93">
        <v>250</v>
      </c>
      <c r="P93">
        <v>20</v>
      </c>
      <c r="Q93">
        <v>230</v>
      </c>
      <c r="R93">
        <v>276</v>
      </c>
      <c r="S93">
        <v>24289.123679999997</v>
      </c>
      <c r="T93">
        <v>2040.8803199999998</v>
      </c>
      <c r="V93">
        <v>458.33</v>
      </c>
      <c r="W93">
        <v>36.666400000000003</v>
      </c>
      <c r="X93">
        <v>421.66359999999997</v>
      </c>
      <c r="Y93">
        <v>505.99631999999997</v>
      </c>
      <c r="Z93">
        <v>24519.119999999995</v>
      </c>
      <c r="AA93">
        <v>2060.8799999999997</v>
      </c>
      <c r="AJ93">
        <v>0.08</v>
      </c>
      <c r="AK93">
        <v>1680.7335999999998</v>
      </c>
      <c r="AL93">
        <v>0.08</v>
      </c>
      <c r="AM93">
        <v>1680.7335999999998</v>
      </c>
      <c r="AN93">
        <v>0.12</v>
      </c>
      <c r="AO93">
        <v>2521.1003999999998</v>
      </c>
      <c r="AP93">
        <v>3.9999999999999994E-2</v>
      </c>
      <c r="AQ93">
        <v>840.36679999999978</v>
      </c>
      <c r="AR93">
        <v>10.000000000000002</v>
      </c>
      <c r="AS93">
        <v>850.36679999999978</v>
      </c>
      <c r="AT93">
        <v>18.333200000000001</v>
      </c>
      <c r="AU93">
        <v>858.69999999999982</v>
      </c>
    </row>
    <row r="94" spans="1:47">
      <c r="A94" t="s">
        <v>552</v>
      </c>
    </row>
    <row r="95" spans="1:47">
      <c r="A95" t="s">
        <v>553</v>
      </c>
      <c r="B95" t="s">
        <v>554</v>
      </c>
      <c r="C95" t="s">
        <v>555</v>
      </c>
      <c r="D95" t="s">
        <v>556</v>
      </c>
      <c r="E95">
        <v>16425.830000000002</v>
      </c>
      <c r="F95">
        <v>0.08</v>
      </c>
      <c r="G95">
        <v>1314.0664000000002</v>
      </c>
      <c r="H95">
        <v>15111.763600000002</v>
      </c>
      <c r="I95">
        <v>3022.3527200000008</v>
      </c>
      <c r="J95">
        <v>639</v>
      </c>
      <c r="K95">
        <v>180</v>
      </c>
      <c r="L95">
        <v>18953.116320000001</v>
      </c>
      <c r="M95">
        <v>1576.8796800000002</v>
      </c>
      <c r="O95">
        <v>250</v>
      </c>
      <c r="P95">
        <v>20</v>
      </c>
      <c r="Q95">
        <v>230</v>
      </c>
      <c r="R95">
        <v>276</v>
      </c>
      <c r="S95">
        <v>19229.116320000001</v>
      </c>
      <c r="T95">
        <v>1600.8796800000002</v>
      </c>
      <c r="V95">
        <v>458.33</v>
      </c>
      <c r="W95">
        <v>36.666400000000003</v>
      </c>
      <c r="X95">
        <v>421.66359999999997</v>
      </c>
      <c r="Y95">
        <v>505.99631999999997</v>
      </c>
      <c r="Z95">
        <v>19459.112639999999</v>
      </c>
      <c r="AA95">
        <v>1620.8793600000001</v>
      </c>
      <c r="AJ95">
        <v>0.08</v>
      </c>
      <c r="AK95">
        <v>1314.0664000000002</v>
      </c>
      <c r="AL95">
        <v>0.08</v>
      </c>
      <c r="AM95">
        <v>1314.0664000000002</v>
      </c>
      <c r="AN95">
        <v>0.12</v>
      </c>
      <c r="AO95">
        <v>1971.0996000000002</v>
      </c>
      <c r="AP95">
        <v>0.04</v>
      </c>
      <c r="AQ95">
        <v>657.03320000000008</v>
      </c>
      <c r="AR95">
        <v>10.000000000000002</v>
      </c>
      <c r="AS95">
        <v>667.03320000000008</v>
      </c>
      <c r="AT95">
        <v>18.333200000000001</v>
      </c>
      <c r="AU95">
        <v>675.36640000000011</v>
      </c>
    </row>
    <row r="96" spans="1:47">
      <c r="A96" t="s">
        <v>557</v>
      </c>
      <c r="B96" t="s">
        <v>558</v>
      </c>
      <c r="C96" t="s">
        <v>559</v>
      </c>
      <c r="D96" t="s">
        <v>560</v>
      </c>
      <c r="E96">
        <v>17467.5</v>
      </c>
      <c r="F96">
        <v>0.08</v>
      </c>
      <c r="G96">
        <v>1397.4</v>
      </c>
      <c r="H96">
        <v>16070.1</v>
      </c>
      <c r="I96">
        <v>3214.0200000000004</v>
      </c>
      <c r="J96">
        <v>639</v>
      </c>
      <c r="K96">
        <v>180</v>
      </c>
      <c r="L96">
        <v>20103.120000000003</v>
      </c>
      <c r="M96">
        <v>1676.88</v>
      </c>
      <c r="O96">
        <v>250</v>
      </c>
      <c r="P96">
        <v>20</v>
      </c>
      <c r="Q96">
        <v>230</v>
      </c>
      <c r="R96">
        <v>276</v>
      </c>
      <c r="S96">
        <v>20379.120000000003</v>
      </c>
      <c r="T96">
        <v>1700.88</v>
      </c>
      <c r="V96">
        <v>458.33</v>
      </c>
      <c r="W96">
        <v>36.666400000000003</v>
      </c>
      <c r="X96">
        <v>421.66359999999997</v>
      </c>
      <c r="Y96">
        <v>505.99631999999997</v>
      </c>
      <c r="Z96">
        <v>20609.116320000001</v>
      </c>
      <c r="AA96">
        <v>1720.8796800000002</v>
      </c>
      <c r="AJ96">
        <v>0.08</v>
      </c>
      <c r="AK96">
        <v>1397.4</v>
      </c>
      <c r="AL96">
        <v>0.08</v>
      </c>
      <c r="AM96">
        <v>1397.4</v>
      </c>
      <c r="AN96">
        <v>0.12</v>
      </c>
      <c r="AO96">
        <v>2096.1</v>
      </c>
      <c r="AP96">
        <v>4.0000000000000015E-2</v>
      </c>
      <c r="AQ96">
        <v>698.70000000000027</v>
      </c>
      <c r="AR96">
        <v>10.000000000000002</v>
      </c>
      <c r="AS96">
        <v>708.70000000000027</v>
      </c>
      <c r="AT96">
        <v>18.333200000000001</v>
      </c>
      <c r="AU96">
        <v>717.03320000000031</v>
      </c>
    </row>
    <row r="97" spans="1:47">
      <c r="A97" t="s">
        <v>561</v>
      </c>
      <c r="B97" t="s">
        <v>562</v>
      </c>
      <c r="C97" t="s">
        <v>563</v>
      </c>
      <c r="D97" t="s">
        <v>564</v>
      </c>
      <c r="E97">
        <v>18259.169999999998</v>
      </c>
      <c r="F97">
        <v>0.08</v>
      </c>
      <c r="G97">
        <v>1460.7335999999998</v>
      </c>
      <c r="H97">
        <v>16798.436399999999</v>
      </c>
      <c r="I97">
        <v>3359.6872800000001</v>
      </c>
      <c r="J97">
        <v>639</v>
      </c>
      <c r="K97">
        <v>180</v>
      </c>
      <c r="L97">
        <v>20977.123679999997</v>
      </c>
      <c r="M97">
        <v>1752.8803199999998</v>
      </c>
      <c r="O97">
        <v>250</v>
      </c>
      <c r="P97">
        <v>20</v>
      </c>
      <c r="Q97">
        <v>230</v>
      </c>
      <c r="R97">
        <v>276</v>
      </c>
      <c r="S97">
        <v>21253.123679999997</v>
      </c>
      <c r="T97">
        <v>1776.8803199999998</v>
      </c>
      <c r="V97">
        <v>458.33</v>
      </c>
      <c r="W97">
        <v>36.666400000000003</v>
      </c>
      <c r="X97">
        <v>421.66359999999997</v>
      </c>
      <c r="Y97">
        <v>505.99631999999997</v>
      </c>
      <c r="Z97">
        <v>21483.119999999995</v>
      </c>
      <c r="AA97">
        <v>1796.8799999999999</v>
      </c>
      <c r="AJ97">
        <v>0.08</v>
      </c>
      <c r="AK97">
        <v>1460.7335999999998</v>
      </c>
      <c r="AL97">
        <v>0.08</v>
      </c>
      <c r="AM97">
        <v>1460.7335999999998</v>
      </c>
      <c r="AN97">
        <v>0.12</v>
      </c>
      <c r="AO97">
        <v>2191.1003999999998</v>
      </c>
      <c r="AP97">
        <v>3.9999999999999994E-2</v>
      </c>
      <c r="AQ97">
        <v>730.36679999999978</v>
      </c>
      <c r="AR97">
        <v>10.000000000000002</v>
      </c>
      <c r="AS97">
        <v>740.36679999999978</v>
      </c>
      <c r="AT97">
        <v>18.333200000000001</v>
      </c>
      <c r="AU97">
        <v>748.69999999999982</v>
      </c>
    </row>
    <row r="98" spans="1:47">
      <c r="A98" t="s">
        <v>565</v>
      </c>
      <c r="B98" t="s">
        <v>566</v>
      </c>
      <c r="C98" t="s">
        <v>567</v>
      </c>
      <c r="D98" t="s">
        <v>568</v>
      </c>
      <c r="E98">
        <v>18884.169999999998</v>
      </c>
      <c r="F98">
        <v>0.08</v>
      </c>
      <c r="G98">
        <v>1510.7335999999998</v>
      </c>
      <c r="H98">
        <v>17373.436399999999</v>
      </c>
      <c r="I98">
        <v>3474.6872800000001</v>
      </c>
      <c r="J98">
        <v>639</v>
      </c>
      <c r="K98">
        <v>180</v>
      </c>
      <c r="L98">
        <v>21667.123679999997</v>
      </c>
      <c r="M98">
        <v>1812.8803199999998</v>
      </c>
      <c r="O98">
        <v>250</v>
      </c>
      <c r="P98">
        <v>20</v>
      </c>
      <c r="Q98">
        <v>230</v>
      </c>
      <c r="R98">
        <v>276</v>
      </c>
      <c r="S98">
        <v>21943.123679999997</v>
      </c>
      <c r="T98">
        <v>1836.8803199999998</v>
      </c>
      <c r="V98">
        <v>458.33</v>
      </c>
      <c r="W98">
        <v>36.666400000000003</v>
      </c>
      <c r="X98">
        <v>421.66359999999997</v>
      </c>
      <c r="Y98">
        <v>505.99631999999997</v>
      </c>
      <c r="Z98">
        <v>22173.119999999995</v>
      </c>
      <c r="AA98">
        <v>1856.8799999999997</v>
      </c>
      <c r="AJ98">
        <v>0.08</v>
      </c>
      <c r="AK98">
        <v>1510.7335999999998</v>
      </c>
      <c r="AL98">
        <v>0.08</v>
      </c>
      <c r="AM98">
        <v>1510.7335999999998</v>
      </c>
      <c r="AN98">
        <v>0.12</v>
      </c>
      <c r="AO98">
        <v>2266.1003999999998</v>
      </c>
      <c r="AP98">
        <v>3.9999999999999994E-2</v>
      </c>
      <c r="AQ98">
        <v>755.36679999999978</v>
      </c>
      <c r="AR98">
        <v>10.000000000000002</v>
      </c>
      <c r="AS98">
        <v>765.36679999999978</v>
      </c>
      <c r="AT98">
        <v>18.333200000000001</v>
      </c>
      <c r="AU98">
        <v>773.69999999999982</v>
      </c>
    </row>
    <row r="99" spans="1:47">
      <c r="A99" t="s">
        <v>569</v>
      </c>
      <c r="B99" t="s">
        <v>570</v>
      </c>
      <c r="C99" t="s">
        <v>571</v>
      </c>
      <c r="D99" t="s">
        <v>572</v>
      </c>
      <c r="E99">
        <v>19300.830000000002</v>
      </c>
      <c r="F99">
        <v>0.08</v>
      </c>
      <c r="G99">
        <v>1544.0664000000002</v>
      </c>
      <c r="H99">
        <v>17756.763600000002</v>
      </c>
      <c r="I99">
        <v>3551.3527200000008</v>
      </c>
      <c r="J99">
        <v>639</v>
      </c>
      <c r="K99">
        <v>180</v>
      </c>
      <c r="L99">
        <v>22127.116320000001</v>
      </c>
      <c r="M99">
        <v>1852.87968</v>
      </c>
      <c r="O99">
        <v>250</v>
      </c>
      <c r="P99">
        <v>20</v>
      </c>
      <c r="Q99">
        <v>230</v>
      </c>
      <c r="R99">
        <v>276</v>
      </c>
      <c r="S99">
        <v>22403.116320000001</v>
      </c>
      <c r="T99">
        <v>1876.87968</v>
      </c>
      <c r="V99">
        <v>458.33</v>
      </c>
      <c r="W99">
        <v>36.666400000000003</v>
      </c>
      <c r="X99">
        <v>421.66359999999997</v>
      </c>
      <c r="Y99">
        <v>505.99631999999997</v>
      </c>
      <c r="Z99">
        <v>22633.112639999999</v>
      </c>
      <c r="AA99">
        <v>1896.8793600000001</v>
      </c>
      <c r="AJ99">
        <v>0.08</v>
      </c>
      <c r="AK99">
        <v>1544.0664000000002</v>
      </c>
      <c r="AL99">
        <v>0.08</v>
      </c>
      <c r="AM99">
        <v>1544.0664000000002</v>
      </c>
      <c r="AN99">
        <v>0.12</v>
      </c>
      <c r="AO99">
        <v>2316.0996</v>
      </c>
      <c r="AP99">
        <v>4.0000000000000015E-2</v>
      </c>
      <c r="AQ99">
        <v>772.03320000000031</v>
      </c>
      <c r="AR99">
        <v>10.000000000000002</v>
      </c>
      <c r="AS99">
        <v>782.03320000000031</v>
      </c>
      <c r="AT99">
        <v>18.333200000000001</v>
      </c>
      <c r="AU99">
        <v>790.36640000000034</v>
      </c>
    </row>
    <row r="100" spans="1:47">
      <c r="A100" t="s">
        <v>573</v>
      </c>
      <c r="B100" t="s">
        <v>574</v>
      </c>
      <c r="C100" t="s">
        <v>575</v>
      </c>
      <c r="D100" t="s">
        <v>576</v>
      </c>
      <c r="E100">
        <v>19925.830000000002</v>
      </c>
      <c r="F100">
        <v>0.08</v>
      </c>
      <c r="G100">
        <v>1594.0664000000002</v>
      </c>
      <c r="H100">
        <v>18331.763600000002</v>
      </c>
      <c r="I100">
        <v>3666.3527200000008</v>
      </c>
      <c r="J100">
        <v>639</v>
      </c>
      <c r="K100">
        <v>180</v>
      </c>
      <c r="L100">
        <v>22817.116320000001</v>
      </c>
      <c r="M100">
        <v>1912.87968</v>
      </c>
      <c r="O100">
        <v>250</v>
      </c>
      <c r="P100">
        <v>20</v>
      </c>
      <c r="Q100">
        <v>230</v>
      </c>
      <c r="R100">
        <v>276</v>
      </c>
      <c r="S100">
        <v>23093.116320000001</v>
      </c>
      <c r="T100">
        <v>1936.87968</v>
      </c>
      <c r="V100">
        <v>458.33</v>
      </c>
      <c r="W100">
        <v>36.666400000000003</v>
      </c>
      <c r="X100">
        <v>421.66359999999997</v>
      </c>
      <c r="Y100">
        <v>505.99631999999997</v>
      </c>
      <c r="Z100">
        <v>23323.112639999999</v>
      </c>
      <c r="AA100">
        <v>1956.8793600000001</v>
      </c>
      <c r="AJ100">
        <v>0.08</v>
      </c>
      <c r="AK100">
        <v>1594.0664000000002</v>
      </c>
      <c r="AL100">
        <v>0.08</v>
      </c>
      <c r="AM100">
        <v>1594.0664000000002</v>
      </c>
      <c r="AN100">
        <v>0.12</v>
      </c>
      <c r="AO100">
        <v>2391.0996</v>
      </c>
      <c r="AP100">
        <v>4.0000000000000015E-2</v>
      </c>
      <c r="AQ100">
        <v>797.03320000000031</v>
      </c>
      <c r="AR100">
        <v>10.000000000000002</v>
      </c>
      <c r="AS100">
        <v>807.03320000000031</v>
      </c>
      <c r="AT100">
        <v>18.333200000000001</v>
      </c>
      <c r="AU100">
        <v>815.36640000000034</v>
      </c>
    </row>
    <row r="101" spans="1:47">
      <c r="A101" t="s">
        <v>577</v>
      </c>
      <c r="B101" t="s">
        <v>578</v>
      </c>
      <c r="C101" t="s">
        <v>579</v>
      </c>
      <c r="D101" t="s">
        <v>580</v>
      </c>
      <c r="E101">
        <v>19342.5</v>
      </c>
      <c r="F101">
        <v>0.08</v>
      </c>
      <c r="G101">
        <v>1547.4</v>
      </c>
      <c r="H101">
        <v>17795.099999999999</v>
      </c>
      <c r="I101">
        <v>3559.02</v>
      </c>
      <c r="J101">
        <v>639</v>
      </c>
      <c r="K101">
        <v>180</v>
      </c>
      <c r="L101">
        <v>22173.119999999999</v>
      </c>
      <c r="M101">
        <v>1856.88</v>
      </c>
      <c r="O101">
        <v>250</v>
      </c>
      <c r="P101">
        <v>20</v>
      </c>
      <c r="Q101">
        <v>230</v>
      </c>
      <c r="R101">
        <v>276</v>
      </c>
      <c r="S101">
        <v>22449.119999999999</v>
      </c>
      <c r="T101">
        <v>1880.88</v>
      </c>
      <c r="V101">
        <v>458.33</v>
      </c>
      <c r="W101">
        <v>36.666400000000003</v>
      </c>
      <c r="X101">
        <v>421.66359999999997</v>
      </c>
      <c r="Y101">
        <v>505.99631999999997</v>
      </c>
      <c r="Z101">
        <v>22679.116319999997</v>
      </c>
      <c r="AA101">
        <v>1900.87968</v>
      </c>
      <c r="AJ101">
        <v>0.08</v>
      </c>
      <c r="AK101">
        <v>1547.4</v>
      </c>
      <c r="AL101">
        <v>0.08</v>
      </c>
      <c r="AM101">
        <v>1547.4</v>
      </c>
      <c r="AN101">
        <v>0.12</v>
      </c>
      <c r="AO101">
        <v>2321.1</v>
      </c>
      <c r="AP101">
        <v>4.0000000000000015E-2</v>
      </c>
      <c r="AQ101">
        <v>773.70000000000027</v>
      </c>
      <c r="AR101">
        <v>10.000000000000002</v>
      </c>
      <c r="AS101">
        <v>783.70000000000027</v>
      </c>
      <c r="AT101">
        <v>18.333200000000001</v>
      </c>
      <c r="AU101">
        <v>792.03320000000031</v>
      </c>
    </row>
    <row r="102" spans="1:47">
      <c r="A102" t="s">
        <v>581</v>
      </c>
      <c r="B102" t="s">
        <v>582</v>
      </c>
      <c r="C102" t="s">
        <v>583</v>
      </c>
      <c r="D102" t="s">
        <v>584</v>
      </c>
      <c r="E102">
        <v>19967.5</v>
      </c>
      <c r="F102">
        <v>0.08</v>
      </c>
      <c r="G102">
        <v>1597.4</v>
      </c>
      <c r="H102">
        <v>18370.099999999999</v>
      </c>
      <c r="I102">
        <v>3674.02</v>
      </c>
      <c r="J102">
        <v>639</v>
      </c>
      <c r="K102">
        <v>180</v>
      </c>
      <c r="L102">
        <v>22863.119999999999</v>
      </c>
      <c r="M102">
        <v>1916.88</v>
      </c>
      <c r="O102">
        <v>250</v>
      </c>
      <c r="P102">
        <v>20</v>
      </c>
      <c r="Q102">
        <v>230</v>
      </c>
      <c r="R102">
        <v>276</v>
      </c>
      <c r="S102">
        <v>23139.119999999999</v>
      </c>
      <c r="T102">
        <v>1940.88</v>
      </c>
      <c r="V102">
        <v>458.33</v>
      </c>
      <c r="W102">
        <v>36.666400000000003</v>
      </c>
      <c r="X102">
        <v>421.66359999999997</v>
      </c>
      <c r="Y102">
        <v>505.99631999999997</v>
      </c>
      <c r="Z102">
        <v>23369.116319999997</v>
      </c>
      <c r="AA102">
        <v>1960.87968</v>
      </c>
      <c r="AJ102">
        <v>0.08</v>
      </c>
      <c r="AK102">
        <v>1597.4</v>
      </c>
      <c r="AL102">
        <v>0.08</v>
      </c>
      <c r="AM102">
        <v>1597.4</v>
      </c>
      <c r="AN102">
        <v>0.12</v>
      </c>
      <c r="AO102">
        <v>2396.1</v>
      </c>
      <c r="AP102">
        <v>4.0000000000000015E-2</v>
      </c>
      <c r="AQ102">
        <v>798.70000000000027</v>
      </c>
      <c r="AR102">
        <v>10.000000000000002</v>
      </c>
      <c r="AS102">
        <v>808.70000000000027</v>
      </c>
      <c r="AT102">
        <v>18.333200000000001</v>
      </c>
      <c r="AU102">
        <v>817.03320000000031</v>
      </c>
    </row>
    <row r="103" spans="1:47">
      <c r="A103" t="s">
        <v>585</v>
      </c>
      <c r="B103" t="s">
        <v>586</v>
      </c>
      <c r="C103" t="s">
        <v>587</v>
      </c>
      <c r="D103" t="s">
        <v>588</v>
      </c>
      <c r="E103">
        <v>20384.169999999998</v>
      </c>
      <c r="F103">
        <v>0.08</v>
      </c>
      <c r="G103">
        <v>1630.7335999999998</v>
      </c>
      <c r="H103">
        <v>18753.436399999999</v>
      </c>
      <c r="I103">
        <v>3750.6872800000001</v>
      </c>
      <c r="J103">
        <v>639</v>
      </c>
      <c r="K103">
        <v>180</v>
      </c>
      <c r="L103">
        <v>23323.123679999997</v>
      </c>
      <c r="M103">
        <v>1956.8803199999998</v>
      </c>
      <c r="O103">
        <v>250</v>
      </c>
      <c r="P103">
        <v>20</v>
      </c>
      <c r="Q103">
        <v>230</v>
      </c>
      <c r="R103">
        <v>276</v>
      </c>
      <c r="S103">
        <v>23599.123679999997</v>
      </c>
      <c r="T103">
        <v>1980.8803199999998</v>
      </c>
      <c r="V103">
        <v>458.33</v>
      </c>
      <c r="W103">
        <v>36.666400000000003</v>
      </c>
      <c r="X103">
        <v>421.66359999999997</v>
      </c>
      <c r="Y103">
        <v>505.99631999999997</v>
      </c>
      <c r="Z103">
        <v>23829.119999999995</v>
      </c>
      <c r="AA103">
        <v>2000.8799999999997</v>
      </c>
      <c r="AJ103">
        <v>0.08</v>
      </c>
      <c r="AK103">
        <v>1630.7335999999998</v>
      </c>
      <c r="AL103">
        <v>0.08</v>
      </c>
      <c r="AM103">
        <v>1630.7335999999998</v>
      </c>
      <c r="AN103">
        <v>0.12</v>
      </c>
      <c r="AO103">
        <v>2446.1003999999998</v>
      </c>
      <c r="AP103">
        <v>3.9999999999999994E-2</v>
      </c>
      <c r="AQ103">
        <v>815.36679999999978</v>
      </c>
      <c r="AR103">
        <v>10.000000000000002</v>
      </c>
      <c r="AS103">
        <v>825.36679999999978</v>
      </c>
      <c r="AT103">
        <v>18.333200000000001</v>
      </c>
      <c r="AU103">
        <v>833.69999999999982</v>
      </c>
    </row>
    <row r="104" spans="1:47">
      <c r="A104" t="s">
        <v>589</v>
      </c>
      <c r="B104" t="s">
        <v>590</v>
      </c>
      <c r="C104" t="s">
        <v>591</v>
      </c>
      <c r="D104" t="s">
        <v>592</v>
      </c>
      <c r="E104">
        <v>21009.17</v>
      </c>
      <c r="F104">
        <v>0.08</v>
      </c>
      <c r="G104">
        <v>1680.7335999999998</v>
      </c>
      <c r="H104">
        <v>19328.436399999999</v>
      </c>
      <c r="I104">
        <v>3865.6872800000001</v>
      </c>
      <c r="J104">
        <v>639</v>
      </c>
      <c r="K104">
        <v>180</v>
      </c>
      <c r="L104">
        <v>24013.123679999997</v>
      </c>
      <c r="M104">
        <v>2016.8803199999998</v>
      </c>
      <c r="O104">
        <v>250</v>
      </c>
      <c r="P104">
        <v>20</v>
      </c>
      <c r="Q104">
        <v>230</v>
      </c>
      <c r="R104">
        <v>276</v>
      </c>
      <c r="S104">
        <v>24289.123679999997</v>
      </c>
      <c r="T104">
        <v>2040.8803199999998</v>
      </c>
      <c r="V104">
        <v>458.33</v>
      </c>
      <c r="W104">
        <v>36.666400000000003</v>
      </c>
      <c r="X104">
        <v>421.66359999999997</v>
      </c>
      <c r="Y104">
        <v>505.99631999999997</v>
      </c>
      <c r="Z104">
        <v>24519.119999999995</v>
      </c>
      <c r="AA104">
        <v>2060.8799999999997</v>
      </c>
      <c r="AJ104">
        <v>0.08</v>
      </c>
      <c r="AK104">
        <v>1680.7335999999998</v>
      </c>
      <c r="AL104">
        <v>0.08</v>
      </c>
      <c r="AM104">
        <v>1680.7335999999998</v>
      </c>
      <c r="AN104">
        <v>0.12</v>
      </c>
      <c r="AO104">
        <v>2521.1003999999998</v>
      </c>
      <c r="AP104">
        <v>3.9999999999999994E-2</v>
      </c>
      <c r="AQ104">
        <v>840.36679999999978</v>
      </c>
      <c r="AR104">
        <v>10.000000000000002</v>
      </c>
      <c r="AS104">
        <v>850.36679999999978</v>
      </c>
      <c r="AT104">
        <v>18.333200000000001</v>
      </c>
      <c r="AU104">
        <v>858.69999999999982</v>
      </c>
    </row>
    <row r="105" spans="1:47">
      <c r="A105" t="s">
        <v>593</v>
      </c>
    </row>
    <row r="106" spans="1:47">
      <c r="A106" t="s">
        <v>594</v>
      </c>
      <c r="B106" t="s">
        <v>595</v>
      </c>
      <c r="C106" t="s">
        <v>596</v>
      </c>
      <c r="D106" t="s">
        <v>597</v>
      </c>
      <c r="E106">
        <v>17034.169999999998</v>
      </c>
      <c r="F106">
        <v>0.1</v>
      </c>
      <c r="G106">
        <v>1703.4169999999999</v>
      </c>
      <c r="H106">
        <v>15330.752999999999</v>
      </c>
      <c r="I106">
        <v>3066.1505999999999</v>
      </c>
      <c r="J106">
        <v>639</v>
      </c>
      <c r="K106">
        <v>180</v>
      </c>
      <c r="L106">
        <v>19215.903599999998</v>
      </c>
      <c r="M106">
        <v>2044.1003999999998</v>
      </c>
      <c r="O106">
        <v>250</v>
      </c>
      <c r="P106">
        <v>25</v>
      </c>
      <c r="Q106">
        <v>225</v>
      </c>
      <c r="R106">
        <v>270</v>
      </c>
      <c r="S106">
        <v>19485.903599999998</v>
      </c>
      <c r="T106">
        <v>2074.1003999999998</v>
      </c>
      <c r="V106">
        <v>487.5</v>
      </c>
      <c r="W106">
        <v>48.75</v>
      </c>
      <c r="X106">
        <v>438.75</v>
      </c>
      <c r="Y106">
        <v>526.5</v>
      </c>
      <c r="Z106">
        <v>19742.403599999998</v>
      </c>
      <c r="AA106">
        <v>2102.6003999999998</v>
      </c>
      <c r="AJ106">
        <v>0.08</v>
      </c>
      <c r="AK106">
        <v>1362.7335999999998</v>
      </c>
      <c r="AL106">
        <v>0.1</v>
      </c>
      <c r="AM106">
        <v>1703.4169999999999</v>
      </c>
      <c r="AN106">
        <v>0.12</v>
      </c>
      <c r="AO106">
        <v>2044.1003999999998</v>
      </c>
      <c r="AP106">
        <v>6.0000000000000012E-2</v>
      </c>
      <c r="AQ106">
        <v>1022.0502000000001</v>
      </c>
      <c r="AT106">
        <v>29.25</v>
      </c>
      <c r="AU106">
        <v>1051.3002000000001</v>
      </c>
    </row>
    <row r="107" spans="1:47">
      <c r="A107" t="s">
        <v>598</v>
      </c>
      <c r="B107" t="s">
        <v>599</v>
      </c>
      <c r="C107" t="s">
        <v>600</v>
      </c>
      <c r="D107" t="s">
        <v>601</v>
      </c>
      <c r="E107">
        <v>18034.169999999998</v>
      </c>
      <c r="F107">
        <v>0.1</v>
      </c>
      <c r="G107">
        <v>1803.4169999999999</v>
      </c>
      <c r="H107">
        <v>16230.752999999999</v>
      </c>
      <c r="I107">
        <v>3246.1505999999999</v>
      </c>
      <c r="J107">
        <v>639</v>
      </c>
      <c r="K107">
        <v>180</v>
      </c>
      <c r="L107">
        <v>20295.903599999998</v>
      </c>
      <c r="M107">
        <v>2164.1003999999998</v>
      </c>
      <c r="O107">
        <v>250</v>
      </c>
      <c r="P107">
        <v>25</v>
      </c>
      <c r="Q107">
        <v>225</v>
      </c>
      <c r="R107">
        <v>270</v>
      </c>
      <c r="S107">
        <v>20565.903599999998</v>
      </c>
      <c r="T107">
        <v>2194.1003999999998</v>
      </c>
      <c r="V107">
        <v>487.5</v>
      </c>
      <c r="W107">
        <v>48.75</v>
      </c>
      <c r="X107">
        <v>438.75</v>
      </c>
      <c r="Y107">
        <v>526.5</v>
      </c>
      <c r="Z107">
        <v>20822.403599999998</v>
      </c>
      <c r="AA107">
        <v>2222.6003999999998</v>
      </c>
      <c r="AJ107">
        <v>0.08</v>
      </c>
      <c r="AK107">
        <v>1442.7335999999998</v>
      </c>
      <c r="AL107">
        <v>0.1</v>
      </c>
      <c r="AM107">
        <v>1803.4169999999999</v>
      </c>
      <c r="AN107">
        <v>0.12</v>
      </c>
      <c r="AO107">
        <v>2164.1003999999998</v>
      </c>
      <c r="AP107">
        <v>6.0000000000000012E-2</v>
      </c>
      <c r="AQ107">
        <v>1082.0502000000001</v>
      </c>
      <c r="AT107">
        <v>29.25</v>
      </c>
      <c r="AU107">
        <v>1111.3002000000001</v>
      </c>
    </row>
    <row r="108" spans="1:47">
      <c r="A108" t="s">
        <v>602</v>
      </c>
      <c r="B108" t="s">
        <v>603</v>
      </c>
      <c r="C108" t="s">
        <v>604</v>
      </c>
      <c r="D108" t="s">
        <v>605</v>
      </c>
      <c r="E108">
        <v>20292.5</v>
      </c>
      <c r="F108">
        <v>0.1</v>
      </c>
      <c r="G108">
        <v>2029.25</v>
      </c>
      <c r="H108">
        <v>18263.25</v>
      </c>
      <c r="I108">
        <v>3652.65</v>
      </c>
      <c r="J108">
        <v>639</v>
      </c>
      <c r="K108">
        <v>220</v>
      </c>
      <c r="L108">
        <v>22774.9</v>
      </c>
      <c r="M108">
        <v>2435.1</v>
      </c>
      <c r="O108">
        <v>250</v>
      </c>
      <c r="P108">
        <v>25</v>
      </c>
      <c r="Q108">
        <v>225</v>
      </c>
      <c r="R108">
        <v>270</v>
      </c>
      <c r="S108">
        <v>23044.9</v>
      </c>
      <c r="T108">
        <v>2465.1</v>
      </c>
      <c r="V108">
        <v>487.5</v>
      </c>
      <c r="W108">
        <v>48.75</v>
      </c>
      <c r="X108">
        <v>438.75</v>
      </c>
      <c r="Y108">
        <v>526.5</v>
      </c>
      <c r="Z108">
        <v>23301.4</v>
      </c>
      <c r="AA108">
        <v>2493.6</v>
      </c>
      <c r="AJ108">
        <v>0.08</v>
      </c>
      <c r="AK108">
        <v>1623.4</v>
      </c>
      <c r="AL108">
        <v>0.1</v>
      </c>
      <c r="AM108">
        <v>2029.25</v>
      </c>
      <c r="AN108">
        <v>0.12</v>
      </c>
      <c r="AO108">
        <v>2435.1</v>
      </c>
      <c r="AP108">
        <v>6.0000000000000012E-2</v>
      </c>
      <c r="AQ108">
        <v>1217.5500000000002</v>
      </c>
      <c r="AT108">
        <v>29.25</v>
      </c>
      <c r="AU108">
        <v>1246.8000000000002</v>
      </c>
    </row>
    <row r="109" spans="1:47">
      <c r="A109" t="s">
        <v>606</v>
      </c>
      <c r="B109" t="s">
        <v>607</v>
      </c>
      <c r="C109" t="s">
        <v>608</v>
      </c>
      <c r="D109" t="s">
        <v>609</v>
      </c>
      <c r="E109">
        <v>21292.5</v>
      </c>
      <c r="F109">
        <v>0.1</v>
      </c>
      <c r="G109">
        <v>2129.25</v>
      </c>
      <c r="H109">
        <v>19163.25</v>
      </c>
      <c r="I109">
        <v>3832.65</v>
      </c>
      <c r="J109">
        <v>639</v>
      </c>
      <c r="K109">
        <v>220</v>
      </c>
      <c r="L109">
        <v>23854.9</v>
      </c>
      <c r="M109">
        <v>2555.1</v>
      </c>
      <c r="O109">
        <v>250</v>
      </c>
      <c r="P109">
        <v>25</v>
      </c>
      <c r="Q109">
        <v>225</v>
      </c>
      <c r="R109">
        <v>270</v>
      </c>
      <c r="S109">
        <v>24124.9</v>
      </c>
      <c r="T109">
        <v>2585.1</v>
      </c>
      <c r="V109">
        <v>487.5</v>
      </c>
      <c r="W109">
        <v>48.75</v>
      </c>
      <c r="X109">
        <v>438.75</v>
      </c>
      <c r="Y109">
        <v>526.5</v>
      </c>
      <c r="Z109">
        <v>24381.4</v>
      </c>
      <c r="AA109">
        <v>2613.6</v>
      </c>
      <c r="AJ109">
        <v>0.08</v>
      </c>
      <c r="AK109">
        <v>1703.4</v>
      </c>
      <c r="AL109">
        <v>0.1</v>
      </c>
      <c r="AM109">
        <v>2129.25</v>
      </c>
      <c r="AN109">
        <v>0.12</v>
      </c>
      <c r="AO109">
        <v>2555.1</v>
      </c>
      <c r="AP109">
        <v>6.0000000000000012E-2</v>
      </c>
      <c r="AQ109">
        <v>1277.5500000000002</v>
      </c>
      <c r="AT109">
        <v>29.25</v>
      </c>
      <c r="AU109">
        <v>1306.8000000000002</v>
      </c>
    </row>
    <row r="110" spans="1:47">
      <c r="A110" t="s">
        <v>610</v>
      </c>
      <c r="B110" t="s">
        <v>611</v>
      </c>
      <c r="C110" t="s">
        <v>612</v>
      </c>
      <c r="D110" t="s">
        <v>613</v>
      </c>
      <c r="E110">
        <v>19492.5</v>
      </c>
      <c r="F110">
        <v>0.1</v>
      </c>
      <c r="G110">
        <v>1949.25</v>
      </c>
      <c r="H110">
        <v>17543.25</v>
      </c>
      <c r="I110">
        <v>3508.65</v>
      </c>
      <c r="J110">
        <v>639</v>
      </c>
      <c r="K110">
        <v>180</v>
      </c>
      <c r="L110">
        <v>21870.9</v>
      </c>
      <c r="M110">
        <v>2339.1</v>
      </c>
      <c r="O110">
        <v>250</v>
      </c>
      <c r="P110">
        <v>25</v>
      </c>
      <c r="Q110">
        <v>225</v>
      </c>
      <c r="R110">
        <v>270</v>
      </c>
      <c r="S110">
        <v>22140.9</v>
      </c>
      <c r="T110">
        <v>2369.1</v>
      </c>
      <c r="V110">
        <v>487.5</v>
      </c>
      <c r="W110">
        <v>48.75</v>
      </c>
      <c r="X110">
        <v>438.75</v>
      </c>
      <c r="Y110">
        <v>526.5</v>
      </c>
      <c r="Z110">
        <v>22397.4</v>
      </c>
      <c r="AA110">
        <v>2397.6</v>
      </c>
      <c r="AJ110">
        <v>0.08</v>
      </c>
      <c r="AK110">
        <v>1559.4</v>
      </c>
      <c r="AL110">
        <v>0.1</v>
      </c>
      <c r="AM110">
        <v>1949.25</v>
      </c>
      <c r="AN110">
        <v>0.12</v>
      </c>
      <c r="AO110">
        <v>2339.1</v>
      </c>
      <c r="AP110">
        <v>6.0000000000000012E-2</v>
      </c>
      <c r="AQ110">
        <v>1169.5500000000002</v>
      </c>
      <c r="AT110">
        <v>29.25</v>
      </c>
      <c r="AU110">
        <v>1198.8000000000002</v>
      </c>
    </row>
    <row r="111" spans="1:47">
      <c r="A111" t="s">
        <v>614</v>
      </c>
      <c r="B111" t="s">
        <v>615</v>
      </c>
      <c r="C111" t="s">
        <v>616</v>
      </c>
      <c r="D111" t="s">
        <v>617</v>
      </c>
      <c r="E111">
        <v>20492.5</v>
      </c>
      <c r="F111">
        <v>0.1</v>
      </c>
      <c r="G111">
        <v>2049.25</v>
      </c>
      <c r="H111">
        <v>18443.25</v>
      </c>
      <c r="I111">
        <v>3688.65</v>
      </c>
      <c r="J111">
        <v>639</v>
      </c>
      <c r="K111">
        <v>180</v>
      </c>
      <c r="L111">
        <v>22950.9</v>
      </c>
      <c r="M111">
        <v>2459.1</v>
      </c>
      <c r="O111">
        <v>250</v>
      </c>
      <c r="P111">
        <v>25</v>
      </c>
      <c r="Q111">
        <v>225</v>
      </c>
      <c r="R111">
        <v>270</v>
      </c>
      <c r="S111">
        <v>23220.9</v>
      </c>
      <c r="T111">
        <v>2489.1</v>
      </c>
      <c r="V111">
        <v>487.5</v>
      </c>
      <c r="W111">
        <v>48.75</v>
      </c>
      <c r="X111">
        <v>438.75</v>
      </c>
      <c r="Y111">
        <v>526.5</v>
      </c>
      <c r="Z111">
        <v>23477.4</v>
      </c>
      <c r="AA111">
        <v>2517.6</v>
      </c>
      <c r="AJ111">
        <v>0.08</v>
      </c>
      <c r="AK111">
        <v>1639.4</v>
      </c>
      <c r="AL111">
        <v>0.1</v>
      </c>
      <c r="AM111">
        <v>2049.25</v>
      </c>
      <c r="AN111">
        <v>0.12</v>
      </c>
      <c r="AO111">
        <v>2459.1</v>
      </c>
      <c r="AP111">
        <v>6.0000000000000012E-2</v>
      </c>
      <c r="AQ111">
        <v>1229.5500000000002</v>
      </c>
      <c r="AT111">
        <v>29.25</v>
      </c>
      <c r="AU111">
        <v>1258.8000000000002</v>
      </c>
    </row>
    <row r="112" spans="1:47">
      <c r="A112" t="s">
        <v>618</v>
      </c>
    </row>
    <row r="113" spans="1:47">
      <c r="A113" t="s">
        <v>619</v>
      </c>
      <c r="B113" t="s">
        <v>620</v>
      </c>
      <c r="C113" t="s">
        <v>621</v>
      </c>
      <c r="D113" t="s">
        <v>622</v>
      </c>
      <c r="E113">
        <v>17034.169999999998</v>
      </c>
      <c r="F113">
        <v>0.1</v>
      </c>
      <c r="G113">
        <v>1703.4169999999999</v>
      </c>
      <c r="H113">
        <v>15330.752999999999</v>
      </c>
      <c r="I113">
        <v>3066.1505999999999</v>
      </c>
      <c r="J113">
        <v>639</v>
      </c>
      <c r="K113">
        <v>180</v>
      </c>
      <c r="L113">
        <v>19215.903599999998</v>
      </c>
      <c r="M113">
        <v>2044.1003999999998</v>
      </c>
      <c r="O113">
        <v>250</v>
      </c>
      <c r="P113">
        <v>25</v>
      </c>
      <c r="Q113">
        <v>225</v>
      </c>
      <c r="R113">
        <v>270</v>
      </c>
      <c r="S113">
        <v>19485.903599999998</v>
      </c>
      <c r="T113">
        <v>2074.1003999999998</v>
      </c>
      <c r="V113">
        <v>487.5</v>
      </c>
      <c r="W113">
        <v>48.75</v>
      </c>
      <c r="X113">
        <v>438.75</v>
      </c>
      <c r="Y113">
        <v>526.5</v>
      </c>
      <c r="Z113">
        <v>19742.403599999998</v>
      </c>
      <c r="AA113">
        <v>2102.6003999999998</v>
      </c>
      <c r="AJ113">
        <v>0.08</v>
      </c>
      <c r="AK113">
        <v>1362.7335999999998</v>
      </c>
      <c r="AL113">
        <v>0.1</v>
      </c>
      <c r="AM113">
        <v>1703.4169999999999</v>
      </c>
      <c r="AN113">
        <v>0.12</v>
      </c>
      <c r="AO113">
        <v>2044.1003999999998</v>
      </c>
      <c r="AP113">
        <v>6.0000000000000012E-2</v>
      </c>
      <c r="AQ113">
        <v>1022.0502000000001</v>
      </c>
      <c r="AT113">
        <v>29.25</v>
      </c>
      <c r="AU113">
        <v>1051.3002000000001</v>
      </c>
    </row>
    <row r="114" spans="1:47">
      <c r="A114" t="s">
        <v>623</v>
      </c>
      <c r="B114" t="s">
        <v>624</v>
      </c>
      <c r="C114" t="s">
        <v>625</v>
      </c>
      <c r="D114" t="s">
        <v>626</v>
      </c>
      <c r="E114">
        <v>18034.169999999998</v>
      </c>
      <c r="F114">
        <v>0.1</v>
      </c>
      <c r="G114">
        <v>1803.4169999999999</v>
      </c>
      <c r="H114">
        <v>16230.752999999999</v>
      </c>
      <c r="I114">
        <v>3246.1505999999999</v>
      </c>
      <c r="J114">
        <v>639</v>
      </c>
      <c r="K114">
        <v>180</v>
      </c>
      <c r="L114">
        <v>20295.903599999998</v>
      </c>
      <c r="M114">
        <v>2164.1003999999998</v>
      </c>
      <c r="O114">
        <v>250</v>
      </c>
      <c r="P114">
        <v>25</v>
      </c>
      <c r="Q114">
        <v>225</v>
      </c>
      <c r="R114">
        <v>270</v>
      </c>
      <c r="S114">
        <v>20565.903599999998</v>
      </c>
      <c r="T114">
        <v>2194.1003999999998</v>
      </c>
      <c r="V114">
        <v>487.5</v>
      </c>
      <c r="W114">
        <v>48.75</v>
      </c>
      <c r="X114">
        <v>438.75</v>
      </c>
      <c r="Y114">
        <v>526.5</v>
      </c>
      <c r="Z114">
        <v>20822.403599999998</v>
      </c>
      <c r="AA114">
        <v>2222.6003999999998</v>
      </c>
      <c r="AJ114">
        <v>0.08</v>
      </c>
      <c r="AK114">
        <v>1442.7335999999998</v>
      </c>
      <c r="AL114">
        <v>0.1</v>
      </c>
      <c r="AM114">
        <v>1803.4169999999999</v>
      </c>
      <c r="AN114">
        <v>0.12</v>
      </c>
      <c r="AO114">
        <v>2164.1003999999998</v>
      </c>
      <c r="AP114">
        <v>6.0000000000000012E-2</v>
      </c>
      <c r="AQ114">
        <v>1082.0502000000001</v>
      </c>
      <c r="AT114">
        <v>29.25</v>
      </c>
      <c r="AU114">
        <v>1111.3002000000001</v>
      </c>
    </row>
    <row r="115" spans="1:47">
      <c r="A115" t="s">
        <v>627</v>
      </c>
      <c r="B115" t="s">
        <v>628</v>
      </c>
      <c r="C115" t="s">
        <v>629</v>
      </c>
      <c r="D115" t="s">
        <v>630</v>
      </c>
      <c r="E115">
        <v>20292.5</v>
      </c>
      <c r="F115">
        <v>0.1</v>
      </c>
      <c r="G115">
        <v>2029.25</v>
      </c>
      <c r="H115">
        <v>18263.25</v>
      </c>
      <c r="I115">
        <v>3652.65</v>
      </c>
      <c r="J115">
        <v>639</v>
      </c>
      <c r="K115">
        <v>220</v>
      </c>
      <c r="L115">
        <v>22774.9</v>
      </c>
      <c r="M115">
        <v>2435.1</v>
      </c>
      <c r="O115">
        <v>250</v>
      </c>
      <c r="P115">
        <v>25</v>
      </c>
      <c r="Q115">
        <v>225</v>
      </c>
      <c r="R115">
        <v>270</v>
      </c>
      <c r="S115">
        <v>23044.9</v>
      </c>
      <c r="T115">
        <v>2465.1</v>
      </c>
      <c r="V115">
        <v>487.5</v>
      </c>
      <c r="W115">
        <v>48.75</v>
      </c>
      <c r="X115">
        <v>438.75</v>
      </c>
      <c r="Y115">
        <v>526.5</v>
      </c>
      <c r="Z115">
        <v>23301.4</v>
      </c>
      <c r="AA115">
        <v>2493.6</v>
      </c>
      <c r="AJ115">
        <v>0.08</v>
      </c>
      <c r="AK115">
        <v>1623.4</v>
      </c>
      <c r="AL115">
        <v>0.1</v>
      </c>
      <c r="AM115">
        <v>2029.25</v>
      </c>
      <c r="AN115">
        <v>0.12</v>
      </c>
      <c r="AO115">
        <v>2435.1</v>
      </c>
      <c r="AP115">
        <v>6.0000000000000012E-2</v>
      </c>
      <c r="AQ115">
        <v>1217.5500000000002</v>
      </c>
      <c r="AT115">
        <v>29.25</v>
      </c>
      <c r="AU115">
        <v>1246.8000000000002</v>
      </c>
    </row>
    <row r="116" spans="1:47">
      <c r="A116" t="s">
        <v>631</v>
      </c>
      <c r="B116" t="s">
        <v>632</v>
      </c>
      <c r="C116" t="s">
        <v>633</v>
      </c>
      <c r="D116" t="s">
        <v>634</v>
      </c>
      <c r="E116">
        <v>21292.5</v>
      </c>
      <c r="F116">
        <v>0.1</v>
      </c>
      <c r="G116">
        <v>2129.25</v>
      </c>
      <c r="H116">
        <v>19163.25</v>
      </c>
      <c r="I116">
        <v>3832.65</v>
      </c>
      <c r="J116">
        <v>639</v>
      </c>
      <c r="K116">
        <v>220</v>
      </c>
      <c r="L116">
        <v>23854.9</v>
      </c>
      <c r="M116">
        <v>2555.1</v>
      </c>
      <c r="O116">
        <v>250</v>
      </c>
      <c r="P116">
        <v>25</v>
      </c>
      <c r="Q116">
        <v>225</v>
      </c>
      <c r="R116">
        <v>270</v>
      </c>
      <c r="S116">
        <v>24124.9</v>
      </c>
      <c r="T116">
        <v>2585.1</v>
      </c>
      <c r="V116">
        <v>487.5</v>
      </c>
      <c r="W116">
        <v>48.75</v>
      </c>
      <c r="X116">
        <v>438.75</v>
      </c>
      <c r="Y116">
        <v>526.5</v>
      </c>
      <c r="Z116">
        <v>24381.4</v>
      </c>
      <c r="AA116">
        <v>2613.6</v>
      </c>
      <c r="AJ116">
        <v>0.08</v>
      </c>
      <c r="AK116">
        <v>1703.4</v>
      </c>
      <c r="AL116">
        <v>0.1</v>
      </c>
      <c r="AM116">
        <v>2129.25</v>
      </c>
      <c r="AN116">
        <v>0.12</v>
      </c>
      <c r="AO116">
        <v>2555.1</v>
      </c>
      <c r="AP116">
        <v>6.0000000000000012E-2</v>
      </c>
      <c r="AQ116">
        <v>1277.5500000000002</v>
      </c>
      <c r="AT116">
        <v>29.25</v>
      </c>
      <c r="AU116">
        <v>1306.8000000000002</v>
      </c>
    </row>
    <row r="117" spans="1:47">
      <c r="A117" t="s">
        <v>635</v>
      </c>
      <c r="B117" t="s">
        <v>636</v>
      </c>
      <c r="C117" t="s">
        <v>637</v>
      </c>
      <c r="D117" t="s">
        <v>638</v>
      </c>
      <c r="E117">
        <v>19492.5</v>
      </c>
      <c r="F117">
        <v>0.1</v>
      </c>
      <c r="G117">
        <v>1949.25</v>
      </c>
      <c r="H117">
        <v>17543.25</v>
      </c>
      <c r="I117">
        <v>3508.65</v>
      </c>
      <c r="J117">
        <v>639</v>
      </c>
      <c r="K117">
        <v>180</v>
      </c>
      <c r="L117">
        <v>21870.9</v>
      </c>
      <c r="M117">
        <v>2339.1</v>
      </c>
      <c r="O117">
        <v>250</v>
      </c>
      <c r="P117">
        <v>25</v>
      </c>
      <c r="Q117">
        <v>225</v>
      </c>
      <c r="R117">
        <v>270</v>
      </c>
      <c r="S117">
        <v>22140.9</v>
      </c>
      <c r="T117">
        <v>2369.1</v>
      </c>
      <c r="V117">
        <v>487.5</v>
      </c>
      <c r="W117">
        <v>48.75</v>
      </c>
      <c r="X117">
        <v>438.75</v>
      </c>
      <c r="Y117">
        <v>526.5</v>
      </c>
      <c r="Z117">
        <v>22397.4</v>
      </c>
      <c r="AA117">
        <v>2397.6</v>
      </c>
      <c r="AJ117">
        <v>0.08</v>
      </c>
      <c r="AK117">
        <v>1559.4</v>
      </c>
      <c r="AL117">
        <v>0.1</v>
      </c>
      <c r="AM117">
        <v>1949.25</v>
      </c>
      <c r="AN117">
        <v>0.12</v>
      </c>
      <c r="AO117">
        <v>2339.1</v>
      </c>
      <c r="AP117">
        <v>6.0000000000000012E-2</v>
      </c>
      <c r="AQ117">
        <v>1169.5500000000002</v>
      </c>
      <c r="AT117">
        <v>29.25</v>
      </c>
      <c r="AU117">
        <v>1198.8000000000002</v>
      </c>
    </row>
    <row r="118" spans="1:47">
      <c r="A118" t="s">
        <v>639</v>
      </c>
      <c r="B118" t="s">
        <v>640</v>
      </c>
      <c r="C118" t="s">
        <v>641</v>
      </c>
      <c r="D118" t="s">
        <v>642</v>
      </c>
      <c r="E118">
        <v>20492.5</v>
      </c>
      <c r="F118">
        <v>0.1</v>
      </c>
      <c r="G118">
        <v>2049.25</v>
      </c>
      <c r="H118">
        <v>18443.25</v>
      </c>
      <c r="I118">
        <v>3688.65</v>
      </c>
      <c r="J118">
        <v>639</v>
      </c>
      <c r="K118">
        <v>180</v>
      </c>
      <c r="L118">
        <v>22950.9</v>
      </c>
      <c r="M118">
        <v>2459.1</v>
      </c>
      <c r="O118">
        <v>250</v>
      </c>
      <c r="P118">
        <v>25</v>
      </c>
      <c r="Q118">
        <v>225</v>
      </c>
      <c r="R118">
        <v>270</v>
      </c>
      <c r="S118">
        <v>23220.9</v>
      </c>
      <c r="T118">
        <v>2489.1</v>
      </c>
      <c r="V118">
        <v>487.5</v>
      </c>
      <c r="W118">
        <v>48.75</v>
      </c>
      <c r="X118">
        <v>438.75</v>
      </c>
      <c r="Y118">
        <v>526.5</v>
      </c>
      <c r="Z118">
        <v>23477.4</v>
      </c>
      <c r="AA118">
        <v>2517.6</v>
      </c>
      <c r="AJ118">
        <v>0.08</v>
      </c>
      <c r="AK118">
        <v>1639.4</v>
      </c>
      <c r="AL118">
        <v>0.1</v>
      </c>
      <c r="AM118">
        <v>2049.25</v>
      </c>
      <c r="AN118">
        <v>0.12</v>
      </c>
      <c r="AO118">
        <v>2459.1</v>
      </c>
      <c r="AP118">
        <v>6.0000000000000012E-2</v>
      </c>
      <c r="AQ118">
        <v>1229.5500000000002</v>
      </c>
      <c r="AT118">
        <v>29.25</v>
      </c>
      <c r="AU118">
        <v>1258.8000000000002</v>
      </c>
    </row>
    <row r="119" spans="1:47">
      <c r="A119" t="s">
        <v>643</v>
      </c>
    </row>
    <row r="120" spans="1:47">
      <c r="A120" t="s">
        <v>644</v>
      </c>
      <c r="B120" t="s">
        <v>645</v>
      </c>
      <c r="C120" t="s">
        <v>646</v>
      </c>
      <c r="D120" t="s">
        <v>647</v>
      </c>
      <c r="E120">
        <v>20917.5</v>
      </c>
      <c r="F120">
        <v>0.1</v>
      </c>
      <c r="G120">
        <v>2091.75</v>
      </c>
      <c r="H120">
        <v>18825.75</v>
      </c>
      <c r="I120">
        <v>3765.15</v>
      </c>
      <c r="J120">
        <v>639</v>
      </c>
      <c r="K120">
        <v>220</v>
      </c>
      <c r="L120">
        <v>23449.9</v>
      </c>
      <c r="M120">
        <v>2510.1</v>
      </c>
      <c r="O120">
        <v>250</v>
      </c>
      <c r="P120">
        <v>25</v>
      </c>
      <c r="Q120">
        <v>225</v>
      </c>
      <c r="R120">
        <v>270</v>
      </c>
      <c r="S120">
        <v>23719.9</v>
      </c>
      <c r="T120">
        <v>2540.1</v>
      </c>
      <c r="V120">
        <v>487.5</v>
      </c>
      <c r="W120">
        <v>48.75</v>
      </c>
      <c r="X120">
        <v>438.75</v>
      </c>
      <c r="Y120">
        <v>526.5</v>
      </c>
      <c r="Z120">
        <v>23976.400000000001</v>
      </c>
      <c r="AA120">
        <v>2568.6</v>
      </c>
      <c r="AJ120">
        <v>0.08</v>
      </c>
      <c r="AK120">
        <v>1673.4</v>
      </c>
      <c r="AL120">
        <v>0.1</v>
      </c>
      <c r="AM120">
        <v>2091.75</v>
      </c>
      <c r="AN120">
        <v>0.12</v>
      </c>
      <c r="AO120">
        <v>2510.1</v>
      </c>
      <c r="AP120">
        <v>6.0000000000000012E-2</v>
      </c>
      <c r="AQ120">
        <v>1255.0500000000002</v>
      </c>
      <c r="AT120">
        <v>29.25</v>
      </c>
      <c r="AU120">
        <v>1284.3000000000002</v>
      </c>
    </row>
    <row r="121" spans="1:47">
      <c r="A121" t="s">
        <v>648</v>
      </c>
      <c r="B121" t="s">
        <v>649</v>
      </c>
      <c r="C121" t="s">
        <v>650</v>
      </c>
      <c r="D121" t="s">
        <v>651</v>
      </c>
      <c r="E121">
        <v>21917.5</v>
      </c>
      <c r="F121">
        <v>0.1</v>
      </c>
      <c r="G121">
        <v>2191.75</v>
      </c>
      <c r="H121">
        <v>19725.75</v>
      </c>
      <c r="I121">
        <v>3945.15</v>
      </c>
      <c r="J121">
        <v>639</v>
      </c>
      <c r="K121">
        <v>220</v>
      </c>
      <c r="L121">
        <v>24529.9</v>
      </c>
      <c r="M121">
        <v>2630.1</v>
      </c>
      <c r="O121">
        <v>250</v>
      </c>
      <c r="P121">
        <v>25</v>
      </c>
      <c r="Q121">
        <v>225</v>
      </c>
      <c r="R121">
        <v>270</v>
      </c>
      <c r="S121">
        <v>24799.9</v>
      </c>
      <c r="T121">
        <v>2660.1</v>
      </c>
      <c r="V121">
        <v>487.5</v>
      </c>
      <c r="W121">
        <v>48.75</v>
      </c>
      <c r="X121">
        <v>438.75</v>
      </c>
      <c r="Y121">
        <v>526.5</v>
      </c>
      <c r="Z121">
        <v>25056.400000000001</v>
      </c>
      <c r="AA121">
        <v>2688.6</v>
      </c>
      <c r="AJ121">
        <v>0.08</v>
      </c>
      <c r="AK121">
        <v>1753.4</v>
      </c>
      <c r="AL121">
        <v>0.1</v>
      </c>
      <c r="AM121">
        <v>2191.75</v>
      </c>
      <c r="AN121">
        <v>0.12</v>
      </c>
      <c r="AO121">
        <v>2630.1</v>
      </c>
      <c r="AP121">
        <v>6.0000000000000012E-2</v>
      </c>
      <c r="AQ121">
        <v>1315.0500000000002</v>
      </c>
      <c r="AT121">
        <v>29.25</v>
      </c>
      <c r="AU121">
        <v>1344.3000000000002</v>
      </c>
    </row>
    <row r="122" spans="1:47">
      <c r="A122" t="s">
        <v>652</v>
      </c>
    </row>
    <row r="123" spans="1:47">
      <c r="A123" t="s">
        <v>653</v>
      </c>
      <c r="B123" t="s">
        <v>654</v>
      </c>
      <c r="C123" t="s">
        <v>655</v>
      </c>
      <c r="D123" t="s">
        <v>656</v>
      </c>
      <c r="E123">
        <v>20917.5</v>
      </c>
      <c r="F123">
        <v>0.1</v>
      </c>
      <c r="G123">
        <v>2091.75</v>
      </c>
      <c r="H123">
        <v>18825.75</v>
      </c>
      <c r="I123">
        <v>3765.15</v>
      </c>
      <c r="J123">
        <v>639</v>
      </c>
      <c r="K123">
        <v>220</v>
      </c>
      <c r="L123">
        <v>23449.9</v>
      </c>
      <c r="M123">
        <v>2510.1</v>
      </c>
      <c r="O123">
        <v>250</v>
      </c>
      <c r="P123">
        <v>25</v>
      </c>
      <c r="Q123">
        <v>225</v>
      </c>
      <c r="R123">
        <v>270</v>
      </c>
      <c r="S123">
        <v>23719.9</v>
      </c>
      <c r="T123">
        <v>2540.1</v>
      </c>
      <c r="V123">
        <v>487.5</v>
      </c>
      <c r="W123">
        <v>48.75</v>
      </c>
      <c r="X123">
        <v>438.75</v>
      </c>
      <c r="Y123">
        <v>526.5</v>
      </c>
      <c r="Z123">
        <v>23976.400000000001</v>
      </c>
      <c r="AA123">
        <v>2568.6</v>
      </c>
      <c r="AJ123">
        <v>0.08</v>
      </c>
      <c r="AK123">
        <v>1673.4</v>
      </c>
      <c r="AL123">
        <v>0.1</v>
      </c>
      <c r="AM123">
        <v>2091.75</v>
      </c>
      <c r="AN123">
        <v>0.12</v>
      </c>
      <c r="AO123">
        <v>2510.1</v>
      </c>
      <c r="AP123">
        <v>6.0000000000000012E-2</v>
      </c>
      <c r="AQ123">
        <v>1255.0500000000002</v>
      </c>
      <c r="AT123">
        <v>29.25</v>
      </c>
      <c r="AU123">
        <v>1284.3000000000002</v>
      </c>
    </row>
    <row r="124" spans="1:47">
      <c r="A124" t="s">
        <v>657</v>
      </c>
      <c r="B124" t="s">
        <v>658</v>
      </c>
      <c r="C124" t="s">
        <v>659</v>
      </c>
      <c r="D124" t="s">
        <v>660</v>
      </c>
      <c r="E124">
        <v>21917.5</v>
      </c>
      <c r="F124">
        <v>0.1</v>
      </c>
      <c r="G124">
        <v>2191.75</v>
      </c>
      <c r="H124">
        <v>19725.75</v>
      </c>
      <c r="I124">
        <v>3945.15</v>
      </c>
      <c r="J124">
        <v>639</v>
      </c>
      <c r="K124">
        <v>220</v>
      </c>
      <c r="L124">
        <v>24529.9</v>
      </c>
      <c r="M124">
        <v>2630.1</v>
      </c>
      <c r="O124">
        <v>250</v>
      </c>
      <c r="P124">
        <v>25</v>
      </c>
      <c r="Q124">
        <v>225</v>
      </c>
      <c r="R124">
        <v>270</v>
      </c>
      <c r="S124">
        <v>24799.9</v>
      </c>
      <c r="T124">
        <v>2660.1</v>
      </c>
      <c r="V124">
        <v>487.5</v>
      </c>
      <c r="W124">
        <v>48.75</v>
      </c>
      <c r="X124">
        <v>438.75</v>
      </c>
      <c r="Y124">
        <v>526.5</v>
      </c>
      <c r="Z124">
        <v>25056.400000000001</v>
      </c>
      <c r="AA124">
        <v>2688.6</v>
      </c>
      <c r="AJ124">
        <v>0.08</v>
      </c>
      <c r="AK124">
        <v>1753.4</v>
      </c>
      <c r="AL124">
        <v>0.1</v>
      </c>
      <c r="AM124">
        <v>2191.75</v>
      </c>
      <c r="AN124">
        <v>0.12</v>
      </c>
      <c r="AO124">
        <v>2630.1</v>
      </c>
      <c r="AP124">
        <v>6.0000000000000012E-2</v>
      </c>
      <c r="AQ124">
        <v>1315.0500000000002</v>
      </c>
      <c r="AT124">
        <v>29.25</v>
      </c>
      <c r="AU124">
        <v>1344.3000000000002</v>
      </c>
    </row>
    <row r="125" spans="1:47">
      <c r="A125" t="s">
        <v>661</v>
      </c>
    </row>
    <row r="126" spans="1:47">
      <c r="A126" t="s">
        <v>662</v>
      </c>
      <c r="B126" t="s">
        <v>663</v>
      </c>
      <c r="C126" t="s">
        <v>664</v>
      </c>
      <c r="D126" t="s">
        <v>665</v>
      </c>
      <c r="E126">
        <v>17659.169999999998</v>
      </c>
      <c r="F126">
        <v>0.1</v>
      </c>
      <c r="G126">
        <v>1765.9169999999999</v>
      </c>
      <c r="H126">
        <v>15893.252999999999</v>
      </c>
      <c r="I126">
        <v>3178.6505999999999</v>
      </c>
      <c r="J126">
        <v>639</v>
      </c>
      <c r="K126">
        <v>180</v>
      </c>
      <c r="L126">
        <v>19890.903599999998</v>
      </c>
      <c r="M126">
        <v>2119.1003999999998</v>
      </c>
      <c r="O126">
        <v>250</v>
      </c>
      <c r="P126">
        <v>25</v>
      </c>
      <c r="Q126">
        <v>225</v>
      </c>
      <c r="R126">
        <v>270</v>
      </c>
      <c r="S126">
        <v>20160.903599999998</v>
      </c>
      <c r="T126">
        <v>2149.1003999999998</v>
      </c>
      <c r="V126">
        <v>487.5</v>
      </c>
      <c r="W126">
        <v>48.75</v>
      </c>
      <c r="X126">
        <v>438.75</v>
      </c>
      <c r="Y126">
        <v>526.5</v>
      </c>
      <c r="Z126">
        <v>20417.403599999998</v>
      </c>
      <c r="AA126">
        <v>2177.6003999999998</v>
      </c>
      <c r="AJ126">
        <v>0.08</v>
      </c>
      <c r="AK126">
        <v>1412.7335999999998</v>
      </c>
      <c r="AL126">
        <v>0.1</v>
      </c>
      <c r="AM126">
        <v>1765.9169999999999</v>
      </c>
      <c r="AN126">
        <v>0.12</v>
      </c>
      <c r="AO126">
        <v>2119.1003999999998</v>
      </c>
      <c r="AP126">
        <v>6.0000000000000012E-2</v>
      </c>
      <c r="AQ126">
        <v>1059.5502000000001</v>
      </c>
      <c r="AT126">
        <v>29.25</v>
      </c>
      <c r="AU126">
        <v>1088.8002000000001</v>
      </c>
    </row>
    <row r="127" spans="1:47">
      <c r="A127" t="s">
        <v>666</v>
      </c>
      <c r="B127" t="s">
        <v>667</v>
      </c>
      <c r="C127" t="s">
        <v>668</v>
      </c>
      <c r="D127" t="s">
        <v>669</v>
      </c>
      <c r="E127">
        <v>18659.169999999998</v>
      </c>
      <c r="F127">
        <v>0.1</v>
      </c>
      <c r="G127">
        <v>1865.9169999999999</v>
      </c>
      <c r="H127">
        <v>16793.252999999997</v>
      </c>
      <c r="I127">
        <v>3358.6505999999995</v>
      </c>
      <c r="J127">
        <v>639</v>
      </c>
      <c r="K127">
        <v>180</v>
      </c>
      <c r="L127">
        <v>20970.903599999998</v>
      </c>
      <c r="M127">
        <v>2239.1003999999998</v>
      </c>
      <c r="O127">
        <v>250</v>
      </c>
      <c r="P127">
        <v>25</v>
      </c>
      <c r="Q127">
        <v>225</v>
      </c>
      <c r="R127">
        <v>270</v>
      </c>
      <c r="S127">
        <v>21240.903599999998</v>
      </c>
      <c r="T127">
        <v>2269.1003999999998</v>
      </c>
      <c r="V127">
        <v>487.5</v>
      </c>
      <c r="W127">
        <v>48.75</v>
      </c>
      <c r="X127">
        <v>438.75</v>
      </c>
      <c r="Y127">
        <v>526.5</v>
      </c>
      <c r="Z127">
        <v>21497.403599999998</v>
      </c>
      <c r="AA127">
        <v>2297.6003999999998</v>
      </c>
      <c r="AJ127">
        <v>0.08</v>
      </c>
      <c r="AK127">
        <v>1492.7335999999998</v>
      </c>
      <c r="AL127">
        <v>0.1</v>
      </c>
      <c r="AM127">
        <v>1865.9169999999999</v>
      </c>
      <c r="AN127">
        <v>0.12</v>
      </c>
      <c r="AO127">
        <v>2239.1003999999998</v>
      </c>
      <c r="AP127">
        <v>6.0000000000000012E-2</v>
      </c>
      <c r="AQ127">
        <v>1119.5502000000001</v>
      </c>
      <c r="AT127">
        <v>29.25</v>
      </c>
      <c r="AU127">
        <v>1148.8002000000001</v>
      </c>
    </row>
    <row r="128" spans="1:47">
      <c r="A128" t="s">
        <v>670</v>
      </c>
      <c r="B128" t="s">
        <v>671</v>
      </c>
      <c r="C128" t="s">
        <v>672</v>
      </c>
      <c r="D128" t="s">
        <v>673</v>
      </c>
      <c r="E128">
        <v>20117.5</v>
      </c>
      <c r="F128">
        <v>0.1</v>
      </c>
      <c r="G128">
        <v>2011.75</v>
      </c>
      <c r="H128">
        <v>18105.75</v>
      </c>
      <c r="I128">
        <v>3621.15</v>
      </c>
      <c r="J128">
        <v>639</v>
      </c>
      <c r="K128">
        <v>180</v>
      </c>
      <c r="L128">
        <v>22545.9</v>
      </c>
      <c r="M128">
        <v>2414.1</v>
      </c>
      <c r="O128">
        <v>250</v>
      </c>
      <c r="P128">
        <v>25</v>
      </c>
      <c r="Q128">
        <v>225</v>
      </c>
      <c r="R128">
        <v>270</v>
      </c>
      <c r="S128">
        <v>22815.9</v>
      </c>
      <c r="T128">
        <v>2444.1</v>
      </c>
      <c r="V128">
        <v>487.5</v>
      </c>
      <c r="W128">
        <v>48.75</v>
      </c>
      <c r="X128">
        <v>438.75</v>
      </c>
      <c r="Y128">
        <v>526.5</v>
      </c>
      <c r="Z128">
        <v>23072.400000000001</v>
      </c>
      <c r="AA128">
        <v>2472.6</v>
      </c>
      <c r="AJ128">
        <v>0.08</v>
      </c>
      <c r="AK128">
        <v>1609.4</v>
      </c>
      <c r="AL128">
        <v>0.1</v>
      </c>
      <c r="AM128">
        <v>2011.75</v>
      </c>
      <c r="AN128">
        <v>0.12</v>
      </c>
      <c r="AO128">
        <v>2414.1</v>
      </c>
      <c r="AP128">
        <v>6.0000000000000012E-2</v>
      </c>
      <c r="AQ128">
        <v>1207.0500000000002</v>
      </c>
      <c r="AT128">
        <v>29.25</v>
      </c>
      <c r="AU128">
        <v>1236.3000000000002</v>
      </c>
    </row>
    <row r="129" spans="1:47">
      <c r="A129" t="s">
        <v>674</v>
      </c>
      <c r="B129" t="s">
        <v>675</v>
      </c>
      <c r="C129" t="s">
        <v>676</v>
      </c>
      <c r="D129" t="s">
        <v>677</v>
      </c>
      <c r="E129">
        <v>21117.5</v>
      </c>
      <c r="F129">
        <v>0.1</v>
      </c>
      <c r="G129">
        <v>2111.75</v>
      </c>
      <c r="H129">
        <v>19005.75</v>
      </c>
      <c r="I129">
        <v>3801.15</v>
      </c>
      <c r="J129">
        <v>639</v>
      </c>
      <c r="K129">
        <v>180</v>
      </c>
      <c r="L129">
        <v>23625.9</v>
      </c>
      <c r="M129">
        <v>2534.1</v>
      </c>
      <c r="O129">
        <v>250</v>
      </c>
      <c r="P129">
        <v>25</v>
      </c>
      <c r="Q129">
        <v>225</v>
      </c>
      <c r="R129">
        <v>270</v>
      </c>
      <c r="S129">
        <v>23895.9</v>
      </c>
      <c r="T129">
        <v>2564.1</v>
      </c>
      <c r="V129">
        <v>487.5</v>
      </c>
      <c r="W129">
        <v>48.75</v>
      </c>
      <c r="X129">
        <v>438.75</v>
      </c>
      <c r="Y129">
        <v>526.5</v>
      </c>
      <c r="Z129">
        <v>24152.400000000001</v>
      </c>
      <c r="AA129">
        <v>2592.6</v>
      </c>
      <c r="AJ129">
        <v>0.08</v>
      </c>
      <c r="AK129">
        <v>1689.4</v>
      </c>
      <c r="AL129">
        <v>0.1</v>
      </c>
      <c r="AM129">
        <v>2111.75</v>
      </c>
      <c r="AN129">
        <v>0.12</v>
      </c>
      <c r="AO129">
        <v>2534.1</v>
      </c>
      <c r="AP129">
        <v>6.0000000000000012E-2</v>
      </c>
      <c r="AQ129">
        <v>1267.0500000000002</v>
      </c>
      <c r="AT129">
        <v>29.25</v>
      </c>
      <c r="AU129">
        <v>1296.3000000000002</v>
      </c>
    </row>
    <row r="130" spans="1:47">
      <c r="A130" t="s">
        <v>678</v>
      </c>
    </row>
    <row r="131" spans="1:47">
      <c r="A131" t="s">
        <v>679</v>
      </c>
      <c r="B131" t="s">
        <v>680</v>
      </c>
      <c r="C131" t="s">
        <v>681</v>
      </c>
      <c r="D131" t="s">
        <v>682</v>
      </c>
      <c r="E131">
        <v>17659.169999999998</v>
      </c>
      <c r="F131">
        <v>0.1</v>
      </c>
      <c r="G131">
        <v>1765.9169999999999</v>
      </c>
      <c r="H131">
        <v>15893.252999999999</v>
      </c>
      <c r="I131">
        <v>3178.6505999999999</v>
      </c>
      <c r="J131">
        <v>639</v>
      </c>
      <c r="K131">
        <v>180</v>
      </c>
      <c r="L131">
        <v>19890.903599999998</v>
      </c>
      <c r="M131">
        <v>2119.1003999999998</v>
      </c>
      <c r="O131">
        <v>250</v>
      </c>
      <c r="P131">
        <v>25</v>
      </c>
      <c r="Q131">
        <v>225</v>
      </c>
      <c r="R131">
        <v>270</v>
      </c>
      <c r="S131">
        <v>20160.903599999998</v>
      </c>
      <c r="T131">
        <v>2149.1003999999998</v>
      </c>
      <c r="V131">
        <v>487.5</v>
      </c>
      <c r="W131">
        <v>48.75</v>
      </c>
      <c r="X131">
        <v>438.75</v>
      </c>
      <c r="Y131">
        <v>526.5</v>
      </c>
      <c r="Z131">
        <v>20417.403599999998</v>
      </c>
      <c r="AA131">
        <v>2177.6003999999998</v>
      </c>
      <c r="AJ131">
        <v>0.08</v>
      </c>
      <c r="AK131">
        <v>1412.7335999999998</v>
      </c>
      <c r="AL131">
        <v>0.1</v>
      </c>
      <c r="AM131">
        <v>1765.9169999999999</v>
      </c>
      <c r="AN131">
        <v>0.12</v>
      </c>
      <c r="AO131">
        <v>2119.1003999999998</v>
      </c>
      <c r="AP131">
        <v>6.0000000000000012E-2</v>
      </c>
      <c r="AQ131">
        <v>1059.5502000000001</v>
      </c>
      <c r="AT131">
        <v>29.25</v>
      </c>
      <c r="AU131">
        <v>1088.8002000000001</v>
      </c>
    </row>
    <row r="132" spans="1:47">
      <c r="A132" t="s">
        <v>683</v>
      </c>
      <c r="B132" t="s">
        <v>684</v>
      </c>
      <c r="C132" t="s">
        <v>685</v>
      </c>
      <c r="D132" t="s">
        <v>686</v>
      </c>
      <c r="E132">
        <v>18659.169999999998</v>
      </c>
      <c r="F132">
        <v>0.1</v>
      </c>
      <c r="G132">
        <v>1865.9169999999999</v>
      </c>
      <c r="H132">
        <v>16793.252999999997</v>
      </c>
      <c r="I132">
        <v>3358.6505999999995</v>
      </c>
      <c r="J132">
        <v>639</v>
      </c>
      <c r="K132">
        <v>180</v>
      </c>
      <c r="L132">
        <v>20970.903599999998</v>
      </c>
      <c r="M132">
        <v>2239.1003999999998</v>
      </c>
      <c r="O132">
        <v>250</v>
      </c>
      <c r="P132">
        <v>25</v>
      </c>
      <c r="Q132">
        <v>225</v>
      </c>
      <c r="R132">
        <v>270</v>
      </c>
      <c r="S132">
        <v>21240.903599999998</v>
      </c>
      <c r="T132">
        <v>2269.1003999999998</v>
      </c>
      <c r="V132">
        <v>487.5</v>
      </c>
      <c r="W132">
        <v>48.75</v>
      </c>
      <c r="X132">
        <v>438.75</v>
      </c>
      <c r="Y132">
        <v>526.5</v>
      </c>
      <c r="Z132">
        <v>21497.403599999998</v>
      </c>
      <c r="AA132">
        <v>2297.6003999999998</v>
      </c>
      <c r="AJ132">
        <v>0.08</v>
      </c>
      <c r="AK132">
        <v>1492.7335999999998</v>
      </c>
      <c r="AL132">
        <v>0.1</v>
      </c>
      <c r="AM132">
        <v>1865.9169999999999</v>
      </c>
      <c r="AN132">
        <v>0.12</v>
      </c>
      <c r="AO132">
        <v>2239.1003999999998</v>
      </c>
      <c r="AP132">
        <v>6.0000000000000012E-2</v>
      </c>
      <c r="AQ132">
        <v>1119.5502000000001</v>
      </c>
      <c r="AT132">
        <v>29.25</v>
      </c>
      <c r="AU132">
        <v>1148.8002000000001</v>
      </c>
    </row>
    <row r="133" spans="1:47">
      <c r="A133" t="s">
        <v>687</v>
      </c>
      <c r="B133" t="s">
        <v>688</v>
      </c>
      <c r="C133" t="s">
        <v>689</v>
      </c>
      <c r="D133" t="s">
        <v>690</v>
      </c>
      <c r="E133">
        <v>20117.5</v>
      </c>
      <c r="F133">
        <v>0.1</v>
      </c>
      <c r="G133">
        <v>2011.75</v>
      </c>
      <c r="H133">
        <v>18105.75</v>
      </c>
      <c r="I133">
        <v>3621.15</v>
      </c>
      <c r="J133">
        <v>639</v>
      </c>
      <c r="K133">
        <v>180</v>
      </c>
      <c r="L133">
        <v>22545.9</v>
      </c>
      <c r="M133">
        <v>2414.1</v>
      </c>
      <c r="O133">
        <v>250</v>
      </c>
      <c r="P133">
        <v>25</v>
      </c>
      <c r="Q133">
        <v>225</v>
      </c>
      <c r="R133">
        <v>270</v>
      </c>
      <c r="S133">
        <v>22815.9</v>
      </c>
      <c r="T133">
        <v>2444.1</v>
      </c>
      <c r="V133">
        <v>487.5</v>
      </c>
      <c r="W133">
        <v>48.75</v>
      </c>
      <c r="X133">
        <v>438.75</v>
      </c>
      <c r="Y133">
        <v>526.5</v>
      </c>
      <c r="Z133">
        <v>23072.400000000001</v>
      </c>
      <c r="AA133">
        <v>2472.6</v>
      </c>
      <c r="AJ133">
        <v>0.08</v>
      </c>
      <c r="AK133">
        <v>1609.4</v>
      </c>
      <c r="AL133">
        <v>0.1</v>
      </c>
      <c r="AM133">
        <v>2011.75</v>
      </c>
      <c r="AN133">
        <v>0.12</v>
      </c>
      <c r="AO133">
        <v>2414.1</v>
      </c>
      <c r="AP133">
        <v>6.0000000000000012E-2</v>
      </c>
      <c r="AQ133">
        <v>1207.0500000000002</v>
      </c>
      <c r="AT133">
        <v>29.25</v>
      </c>
      <c r="AU133">
        <v>1236.3000000000002</v>
      </c>
    </row>
    <row r="134" spans="1:47">
      <c r="A134" t="s">
        <v>691</v>
      </c>
      <c r="B134" t="s">
        <v>692</v>
      </c>
      <c r="C134" t="s">
        <v>693</v>
      </c>
      <c r="D134" t="s">
        <v>694</v>
      </c>
      <c r="E134">
        <v>21117.5</v>
      </c>
      <c r="F134">
        <v>0.1</v>
      </c>
      <c r="G134">
        <v>2111.75</v>
      </c>
      <c r="H134">
        <v>19005.75</v>
      </c>
      <c r="I134">
        <v>3801.15</v>
      </c>
      <c r="J134">
        <v>639</v>
      </c>
      <c r="K134">
        <v>180</v>
      </c>
      <c r="L134">
        <v>23625.9</v>
      </c>
      <c r="M134">
        <v>2534.1</v>
      </c>
      <c r="O134">
        <v>250</v>
      </c>
      <c r="P134">
        <v>25</v>
      </c>
      <c r="Q134">
        <v>225</v>
      </c>
      <c r="R134">
        <v>270</v>
      </c>
      <c r="S134">
        <v>23895.9</v>
      </c>
      <c r="T134">
        <v>2564.1</v>
      </c>
      <c r="V134">
        <v>487.5</v>
      </c>
      <c r="W134">
        <v>48.75</v>
      </c>
      <c r="X134">
        <v>438.75</v>
      </c>
      <c r="Y134">
        <v>526.5</v>
      </c>
      <c r="Z134">
        <v>24152.400000000001</v>
      </c>
      <c r="AA134">
        <v>2592.6</v>
      </c>
      <c r="AJ134">
        <v>0.08</v>
      </c>
      <c r="AK134">
        <v>1689.4</v>
      </c>
      <c r="AL134">
        <v>0.1</v>
      </c>
      <c r="AM134">
        <v>2111.75</v>
      </c>
      <c r="AN134">
        <v>0.12</v>
      </c>
      <c r="AO134">
        <v>2534.1</v>
      </c>
      <c r="AP134">
        <v>6.0000000000000012E-2</v>
      </c>
      <c r="AQ134">
        <v>1267.0500000000002</v>
      </c>
      <c r="AT134">
        <v>29.25</v>
      </c>
      <c r="AU134">
        <v>1296.3000000000002</v>
      </c>
    </row>
    <row r="135" spans="1:47">
      <c r="A135" t="s">
        <v>695</v>
      </c>
    </row>
    <row r="136" spans="1:47">
      <c r="A136" t="s">
        <v>696</v>
      </c>
      <c r="B136" t="s">
        <v>697</v>
      </c>
      <c r="C136" t="s">
        <v>698</v>
      </c>
      <c r="D136" t="s">
        <v>699</v>
      </c>
      <c r="E136">
        <v>27592.5</v>
      </c>
      <c r="F136">
        <v>0.04</v>
      </c>
      <c r="G136">
        <v>1103.7</v>
      </c>
      <c r="H136">
        <v>26488.799999999999</v>
      </c>
      <c r="I136">
        <v>5297.76</v>
      </c>
      <c r="J136">
        <v>639</v>
      </c>
      <c r="K136">
        <v>945</v>
      </c>
      <c r="L136">
        <v>33370.559999999998</v>
      </c>
      <c r="M136">
        <v>1324.44</v>
      </c>
      <c r="O136">
        <v>250</v>
      </c>
      <c r="P136">
        <v>10</v>
      </c>
      <c r="Q136">
        <v>240</v>
      </c>
      <c r="R136">
        <v>288</v>
      </c>
      <c r="S136">
        <v>33658.559999999998</v>
      </c>
      <c r="T136">
        <v>1336.44</v>
      </c>
      <c r="V136">
        <v>487.5</v>
      </c>
      <c r="W136">
        <v>19.5</v>
      </c>
      <c r="X136">
        <v>468</v>
      </c>
      <c r="Y136">
        <v>561.6</v>
      </c>
      <c r="Z136">
        <v>33932.159999999996</v>
      </c>
      <c r="AA136">
        <v>1347.84</v>
      </c>
      <c r="AJ136">
        <v>0.08</v>
      </c>
      <c r="AK136">
        <v>2207.4</v>
      </c>
      <c r="AL136">
        <v>0.04</v>
      </c>
      <c r="AM136">
        <v>1103.7</v>
      </c>
      <c r="AN136">
        <v>0.12</v>
      </c>
      <c r="AO136">
        <v>3311.1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</row>
    <row r="137" spans="1:47">
      <c r="A137" t="s">
        <v>700</v>
      </c>
      <c r="B137" t="s">
        <v>701</v>
      </c>
      <c r="C137" t="s">
        <v>702</v>
      </c>
      <c r="D137" t="s">
        <v>703</v>
      </c>
      <c r="E137">
        <v>27092.5</v>
      </c>
      <c r="F137">
        <v>0.04</v>
      </c>
      <c r="G137">
        <v>1083.7</v>
      </c>
      <c r="H137">
        <v>26008.799999999999</v>
      </c>
      <c r="I137">
        <v>5201.76</v>
      </c>
      <c r="J137">
        <v>639</v>
      </c>
      <c r="K137">
        <v>945</v>
      </c>
      <c r="L137">
        <v>32794.559999999998</v>
      </c>
      <c r="M137">
        <v>1300.44</v>
      </c>
      <c r="O137">
        <v>250</v>
      </c>
      <c r="P137">
        <v>10</v>
      </c>
      <c r="Q137">
        <v>240</v>
      </c>
      <c r="R137">
        <v>288</v>
      </c>
      <c r="S137">
        <v>33082.559999999998</v>
      </c>
      <c r="T137">
        <v>1312.44</v>
      </c>
      <c r="V137">
        <v>487.5</v>
      </c>
      <c r="W137">
        <v>19.5</v>
      </c>
      <c r="X137">
        <v>468</v>
      </c>
      <c r="Y137">
        <v>561.6</v>
      </c>
      <c r="Z137">
        <v>33356.159999999996</v>
      </c>
      <c r="AA137">
        <v>1323.84</v>
      </c>
      <c r="AJ137">
        <v>0.08</v>
      </c>
      <c r="AK137">
        <v>2167.4</v>
      </c>
      <c r="AL137">
        <v>0.04</v>
      </c>
      <c r="AM137">
        <v>1083.7</v>
      </c>
      <c r="AN137">
        <v>0.12</v>
      </c>
      <c r="AO137">
        <v>3251.1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</row>
    <row r="138" spans="1:47">
      <c r="A138" t="s">
        <v>704</v>
      </c>
      <c r="B138" t="s">
        <v>705</v>
      </c>
      <c r="C138" t="s">
        <v>706</v>
      </c>
      <c r="D138" t="s">
        <v>707</v>
      </c>
      <c r="E138">
        <v>28842.5</v>
      </c>
      <c r="F138">
        <v>0.04</v>
      </c>
      <c r="G138">
        <v>1153.7</v>
      </c>
      <c r="H138">
        <v>27688.799999999999</v>
      </c>
      <c r="I138">
        <v>5537.76</v>
      </c>
      <c r="J138">
        <v>639</v>
      </c>
      <c r="K138">
        <v>1420</v>
      </c>
      <c r="L138">
        <v>35285.56</v>
      </c>
      <c r="M138">
        <v>1384.44</v>
      </c>
      <c r="O138">
        <v>250</v>
      </c>
      <c r="P138">
        <v>10</v>
      </c>
      <c r="Q138">
        <v>240</v>
      </c>
      <c r="R138">
        <v>288</v>
      </c>
      <c r="S138">
        <v>35573.56</v>
      </c>
      <c r="T138">
        <v>1396.44</v>
      </c>
      <c r="V138">
        <v>487.5</v>
      </c>
      <c r="W138">
        <v>19.5</v>
      </c>
      <c r="X138">
        <v>468</v>
      </c>
      <c r="Y138">
        <v>561.6</v>
      </c>
      <c r="Z138">
        <v>35847.159999999996</v>
      </c>
      <c r="AA138">
        <v>1407.84</v>
      </c>
      <c r="AJ138">
        <v>0.08</v>
      </c>
      <c r="AK138">
        <v>2307.4</v>
      </c>
      <c r="AL138">
        <v>0.04</v>
      </c>
      <c r="AM138">
        <v>1153.7</v>
      </c>
      <c r="AN138">
        <v>0.12</v>
      </c>
      <c r="AO138">
        <v>3461.1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</row>
    <row r="139" spans="1:47">
      <c r="A139" t="s">
        <v>708</v>
      </c>
      <c r="B139" t="s">
        <v>709</v>
      </c>
      <c r="C139" t="s">
        <v>710</v>
      </c>
      <c r="D139" t="s">
        <v>711</v>
      </c>
      <c r="E139">
        <v>28342.5</v>
      </c>
      <c r="F139">
        <v>0.04</v>
      </c>
      <c r="G139">
        <v>1133.7</v>
      </c>
      <c r="H139">
        <v>27208.799999999999</v>
      </c>
      <c r="I139">
        <v>5441.76</v>
      </c>
      <c r="J139">
        <v>639</v>
      </c>
      <c r="K139">
        <v>1420</v>
      </c>
      <c r="L139">
        <v>34709.56</v>
      </c>
      <c r="M139">
        <v>1360.44</v>
      </c>
      <c r="O139">
        <v>250</v>
      </c>
      <c r="P139">
        <v>10</v>
      </c>
      <c r="Q139">
        <v>240</v>
      </c>
      <c r="R139">
        <v>288</v>
      </c>
      <c r="S139">
        <v>34997.56</v>
      </c>
      <c r="T139">
        <v>1372.44</v>
      </c>
      <c r="V139">
        <v>487.5</v>
      </c>
      <c r="W139">
        <v>19.5</v>
      </c>
      <c r="X139">
        <v>468</v>
      </c>
      <c r="Y139">
        <v>561.6</v>
      </c>
      <c r="Z139">
        <v>35271.159999999996</v>
      </c>
      <c r="AA139">
        <v>1383.84</v>
      </c>
      <c r="AJ139">
        <v>0.08</v>
      </c>
      <c r="AK139">
        <v>2267.4</v>
      </c>
      <c r="AL139">
        <v>0.04</v>
      </c>
      <c r="AM139">
        <v>1133.7</v>
      </c>
      <c r="AN139">
        <v>0.12</v>
      </c>
      <c r="AO139">
        <v>3401.1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</row>
    <row r="140" spans="1:47">
      <c r="A140" t="s">
        <v>712</v>
      </c>
    </row>
    <row r="141" spans="1:47">
      <c r="A141" t="s">
        <v>713</v>
      </c>
      <c r="B141" t="s">
        <v>714</v>
      </c>
      <c r="C141" t="s">
        <v>715</v>
      </c>
      <c r="D141" t="s">
        <v>716</v>
      </c>
      <c r="E141">
        <v>27092.5</v>
      </c>
      <c r="F141">
        <v>0.04</v>
      </c>
      <c r="G141">
        <v>1083.7</v>
      </c>
      <c r="H141">
        <v>26008.799999999999</v>
      </c>
      <c r="I141">
        <v>5201.76</v>
      </c>
      <c r="J141">
        <v>639</v>
      </c>
      <c r="K141">
        <v>945</v>
      </c>
      <c r="L141">
        <v>32794.559999999998</v>
      </c>
      <c r="M141">
        <v>1300.44</v>
      </c>
      <c r="O141">
        <v>250</v>
      </c>
      <c r="P141">
        <v>10</v>
      </c>
      <c r="Q141">
        <v>240</v>
      </c>
      <c r="R141">
        <v>288</v>
      </c>
      <c r="S141">
        <v>33082.559999999998</v>
      </c>
      <c r="T141">
        <v>1312.44</v>
      </c>
      <c r="V141">
        <v>487.5</v>
      </c>
      <c r="W141">
        <v>19.5</v>
      </c>
      <c r="X141">
        <v>468</v>
      </c>
      <c r="Y141">
        <v>561.6</v>
      </c>
      <c r="Z141">
        <v>33356.159999999996</v>
      </c>
      <c r="AA141">
        <v>1323.84</v>
      </c>
      <c r="AJ141">
        <v>0.08</v>
      </c>
      <c r="AK141">
        <v>2167.4</v>
      </c>
      <c r="AL141">
        <v>0.04</v>
      </c>
      <c r="AM141">
        <v>1083.7</v>
      </c>
      <c r="AN141">
        <v>0.12</v>
      </c>
      <c r="AO141">
        <v>3251.1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</row>
    <row r="142" spans="1:47">
      <c r="A142" t="s">
        <v>717</v>
      </c>
      <c r="B142" t="s">
        <v>718</v>
      </c>
      <c r="C142" t="s">
        <v>719</v>
      </c>
      <c r="D142" t="s">
        <v>711</v>
      </c>
      <c r="E142">
        <v>28342.5</v>
      </c>
      <c r="F142">
        <v>0.04</v>
      </c>
      <c r="G142">
        <v>1133.7</v>
      </c>
      <c r="H142">
        <v>27208.799999999999</v>
      </c>
      <c r="I142">
        <v>5441.76</v>
      </c>
      <c r="J142">
        <v>639</v>
      </c>
      <c r="K142">
        <v>1420</v>
      </c>
      <c r="L142">
        <v>34709.56</v>
      </c>
      <c r="M142">
        <v>1360.44</v>
      </c>
      <c r="O142">
        <v>250</v>
      </c>
      <c r="P142">
        <v>10</v>
      </c>
      <c r="Q142">
        <v>240</v>
      </c>
      <c r="R142">
        <v>288</v>
      </c>
      <c r="S142">
        <v>34997.56</v>
      </c>
      <c r="T142">
        <v>1372.44</v>
      </c>
      <c r="V142">
        <v>487.5</v>
      </c>
      <c r="W142">
        <v>19.5</v>
      </c>
      <c r="X142">
        <v>468</v>
      </c>
      <c r="Y142">
        <v>561.6</v>
      </c>
      <c r="Z142">
        <v>35271.159999999996</v>
      </c>
      <c r="AA142">
        <v>1383.84</v>
      </c>
      <c r="AJ142">
        <v>0.08</v>
      </c>
      <c r="AK142">
        <v>2267.4</v>
      </c>
      <c r="AL142">
        <v>0.04</v>
      </c>
      <c r="AM142">
        <v>1133.7</v>
      </c>
      <c r="AN142">
        <v>0.12</v>
      </c>
      <c r="AO142">
        <v>3401.1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</row>
    <row r="143" spans="1:47">
      <c r="A143" t="s">
        <v>720</v>
      </c>
    </row>
    <row r="144" spans="1:47">
      <c r="A144" t="s">
        <v>721</v>
      </c>
      <c r="B144" t="s">
        <v>722</v>
      </c>
      <c r="C144" t="s">
        <v>723</v>
      </c>
      <c r="D144" t="s">
        <v>724</v>
      </c>
      <c r="E144">
        <v>28217.5</v>
      </c>
      <c r="F144">
        <v>0.04</v>
      </c>
      <c r="G144">
        <v>1128.7</v>
      </c>
      <c r="H144">
        <v>27088.799999999999</v>
      </c>
      <c r="I144">
        <v>5417.76</v>
      </c>
      <c r="J144">
        <v>639</v>
      </c>
      <c r="K144">
        <v>945</v>
      </c>
      <c r="L144">
        <v>34090.559999999998</v>
      </c>
      <c r="M144">
        <v>1354.44</v>
      </c>
      <c r="O144">
        <v>250</v>
      </c>
      <c r="P144">
        <v>10</v>
      </c>
      <c r="Q144">
        <v>240</v>
      </c>
      <c r="R144">
        <v>288</v>
      </c>
      <c r="S144">
        <v>34378.559999999998</v>
      </c>
      <c r="T144">
        <v>1366.44</v>
      </c>
      <c r="V144">
        <v>487.5</v>
      </c>
      <c r="W144">
        <v>19.5</v>
      </c>
      <c r="X144">
        <v>468</v>
      </c>
      <c r="Y144">
        <v>561.6</v>
      </c>
      <c r="Z144">
        <v>34652.159999999996</v>
      </c>
      <c r="AA144">
        <v>1377.84</v>
      </c>
      <c r="AJ144">
        <v>0.08</v>
      </c>
      <c r="AK144">
        <v>2257.4</v>
      </c>
      <c r="AL144">
        <v>0.04</v>
      </c>
      <c r="AM144">
        <v>1128.7</v>
      </c>
      <c r="AN144">
        <v>0.12</v>
      </c>
      <c r="AO144">
        <v>3386.1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</row>
    <row r="145" spans="1:49">
      <c r="A145" t="s">
        <v>725</v>
      </c>
      <c r="B145" t="s">
        <v>726</v>
      </c>
      <c r="C145" t="s">
        <v>727</v>
      </c>
      <c r="D145" t="s">
        <v>728</v>
      </c>
      <c r="E145">
        <v>27717.5</v>
      </c>
      <c r="F145">
        <v>0.04</v>
      </c>
      <c r="G145">
        <v>1108.7</v>
      </c>
      <c r="H145">
        <v>26608.799999999999</v>
      </c>
      <c r="I145">
        <v>5321.76</v>
      </c>
      <c r="J145">
        <v>639</v>
      </c>
      <c r="K145">
        <v>945</v>
      </c>
      <c r="L145">
        <v>33514.559999999998</v>
      </c>
      <c r="M145">
        <v>1330.44</v>
      </c>
      <c r="O145">
        <v>250</v>
      </c>
      <c r="P145">
        <v>10</v>
      </c>
      <c r="Q145">
        <v>240</v>
      </c>
      <c r="R145">
        <v>288</v>
      </c>
      <c r="S145">
        <v>33802.559999999998</v>
      </c>
      <c r="T145">
        <v>1342.44</v>
      </c>
      <c r="V145">
        <v>487.5</v>
      </c>
      <c r="W145">
        <v>19.5</v>
      </c>
      <c r="X145">
        <v>468</v>
      </c>
      <c r="Y145">
        <v>561.6</v>
      </c>
      <c r="Z145">
        <v>34076.159999999996</v>
      </c>
      <c r="AA145">
        <v>1353.84</v>
      </c>
      <c r="AJ145">
        <v>0.08</v>
      </c>
      <c r="AK145">
        <v>2217.4</v>
      </c>
      <c r="AL145">
        <v>0.04</v>
      </c>
      <c r="AM145">
        <v>1108.7</v>
      </c>
      <c r="AN145">
        <v>0.12</v>
      </c>
      <c r="AO145">
        <v>3326.1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</row>
    <row r="146" spans="1:49">
      <c r="A146" t="s">
        <v>729</v>
      </c>
      <c r="B146" t="s">
        <v>730</v>
      </c>
      <c r="C146" t="s">
        <v>731</v>
      </c>
      <c r="D146" t="s">
        <v>732</v>
      </c>
      <c r="E146">
        <v>29467.5</v>
      </c>
      <c r="F146">
        <v>0.04</v>
      </c>
      <c r="G146">
        <v>1178.7</v>
      </c>
      <c r="H146">
        <v>28288.799999999999</v>
      </c>
      <c r="I146">
        <v>5657.76</v>
      </c>
      <c r="J146">
        <v>639</v>
      </c>
      <c r="K146">
        <v>1420</v>
      </c>
      <c r="L146">
        <v>36005.56</v>
      </c>
      <c r="M146">
        <v>1414.44</v>
      </c>
      <c r="O146">
        <v>250</v>
      </c>
      <c r="P146">
        <v>10</v>
      </c>
      <c r="Q146">
        <v>240</v>
      </c>
      <c r="R146">
        <v>288</v>
      </c>
      <c r="S146">
        <v>36293.56</v>
      </c>
      <c r="T146">
        <v>1426.44</v>
      </c>
      <c r="V146">
        <v>487.5</v>
      </c>
      <c r="W146">
        <v>19.5</v>
      </c>
      <c r="X146">
        <v>468</v>
      </c>
      <c r="Y146">
        <v>561.6</v>
      </c>
      <c r="Z146">
        <v>36567.159999999996</v>
      </c>
      <c r="AA146">
        <v>1437.84</v>
      </c>
      <c r="AJ146">
        <v>0.08</v>
      </c>
      <c r="AK146">
        <v>2357.4</v>
      </c>
      <c r="AL146">
        <v>0.04</v>
      </c>
      <c r="AM146">
        <v>1178.7</v>
      </c>
      <c r="AN146">
        <v>0.12</v>
      </c>
      <c r="AO146">
        <v>3536.1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</row>
    <row r="147" spans="1:49">
      <c r="A147" t="s">
        <v>733</v>
      </c>
      <c r="B147" t="s">
        <v>734</v>
      </c>
      <c r="C147" t="s">
        <v>735</v>
      </c>
      <c r="D147" t="s">
        <v>736</v>
      </c>
      <c r="E147">
        <v>28967.5</v>
      </c>
      <c r="F147">
        <v>0.04</v>
      </c>
      <c r="G147">
        <v>1158.7</v>
      </c>
      <c r="H147">
        <v>27808.799999999999</v>
      </c>
      <c r="I147">
        <v>5561.76</v>
      </c>
      <c r="J147">
        <v>639</v>
      </c>
      <c r="K147">
        <v>1420</v>
      </c>
      <c r="L147">
        <v>35429.56</v>
      </c>
      <c r="M147">
        <v>1390.44</v>
      </c>
      <c r="O147">
        <v>250</v>
      </c>
      <c r="P147">
        <v>10</v>
      </c>
      <c r="Q147">
        <v>240</v>
      </c>
      <c r="R147">
        <v>288</v>
      </c>
      <c r="S147">
        <v>35717.56</v>
      </c>
      <c r="T147">
        <v>1402.44</v>
      </c>
      <c r="V147">
        <v>487.5</v>
      </c>
      <c r="W147">
        <v>19.5</v>
      </c>
      <c r="X147">
        <v>468</v>
      </c>
      <c r="Y147">
        <v>561.6</v>
      </c>
      <c r="Z147">
        <v>35991.159999999996</v>
      </c>
      <c r="AA147">
        <v>1413.84</v>
      </c>
      <c r="AJ147">
        <v>0.08</v>
      </c>
      <c r="AK147">
        <v>2317.4</v>
      </c>
      <c r="AL147">
        <v>0.04</v>
      </c>
      <c r="AM147">
        <v>1158.7</v>
      </c>
      <c r="AN147">
        <v>0.12</v>
      </c>
      <c r="AO147">
        <v>3476.1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</row>
    <row r="148" spans="1:49">
      <c r="A148" t="s">
        <v>737</v>
      </c>
    </row>
    <row r="149" spans="1:49">
      <c r="A149" t="s">
        <v>738</v>
      </c>
      <c r="B149" t="s">
        <v>739</v>
      </c>
      <c r="C149" t="s">
        <v>740</v>
      </c>
      <c r="D149" t="s">
        <v>741</v>
      </c>
      <c r="E149">
        <v>27717.5</v>
      </c>
      <c r="F149">
        <v>0.04</v>
      </c>
      <c r="G149">
        <v>1108.7</v>
      </c>
      <c r="H149">
        <v>26608.799999999999</v>
      </c>
      <c r="I149">
        <v>5321.76</v>
      </c>
      <c r="J149">
        <v>639</v>
      </c>
      <c r="K149">
        <v>945</v>
      </c>
      <c r="L149">
        <v>33514.559999999998</v>
      </c>
      <c r="M149">
        <v>1330.44</v>
      </c>
      <c r="O149">
        <v>250</v>
      </c>
      <c r="P149">
        <v>10</v>
      </c>
      <c r="Q149">
        <v>240</v>
      </c>
      <c r="R149">
        <v>288</v>
      </c>
      <c r="S149">
        <v>33802.559999999998</v>
      </c>
      <c r="T149">
        <v>1342.44</v>
      </c>
      <c r="V149">
        <v>487.5</v>
      </c>
      <c r="W149">
        <v>19.5</v>
      </c>
      <c r="X149">
        <v>468</v>
      </c>
      <c r="Y149">
        <v>561.6</v>
      </c>
      <c r="Z149">
        <v>34076.159999999996</v>
      </c>
      <c r="AA149">
        <v>1353.84</v>
      </c>
      <c r="AJ149">
        <v>0.08</v>
      </c>
      <c r="AK149">
        <v>2217.4</v>
      </c>
      <c r="AL149">
        <v>0.04</v>
      </c>
      <c r="AM149">
        <v>1108.7</v>
      </c>
      <c r="AN149">
        <v>0.12</v>
      </c>
      <c r="AO149">
        <v>3326.1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</row>
    <row r="150" spans="1:49">
      <c r="A150" t="s">
        <v>742</v>
      </c>
      <c r="B150" t="s">
        <v>743</v>
      </c>
      <c r="C150" t="s">
        <v>744</v>
      </c>
      <c r="D150" t="s">
        <v>745</v>
      </c>
      <c r="E150">
        <v>28967.5</v>
      </c>
      <c r="F150">
        <v>0.04</v>
      </c>
      <c r="G150">
        <v>1158.7</v>
      </c>
      <c r="H150">
        <v>27808.799999999999</v>
      </c>
      <c r="I150">
        <v>5561.76</v>
      </c>
      <c r="J150">
        <v>639</v>
      </c>
      <c r="K150">
        <v>1420</v>
      </c>
      <c r="L150">
        <v>35429.56</v>
      </c>
      <c r="M150">
        <v>1390.44</v>
      </c>
      <c r="O150">
        <v>250</v>
      </c>
      <c r="P150">
        <v>10</v>
      </c>
      <c r="Q150">
        <v>240</v>
      </c>
      <c r="R150">
        <v>288</v>
      </c>
      <c r="S150">
        <v>35717.56</v>
      </c>
      <c r="T150">
        <v>1402.44</v>
      </c>
      <c r="V150">
        <v>487.5</v>
      </c>
      <c r="W150">
        <v>19.5</v>
      </c>
      <c r="X150">
        <v>468</v>
      </c>
      <c r="Y150">
        <v>561.6</v>
      </c>
      <c r="Z150">
        <v>35991.159999999996</v>
      </c>
      <c r="AA150">
        <v>1413.84</v>
      </c>
      <c r="AJ150">
        <v>0.08</v>
      </c>
      <c r="AK150">
        <v>2317.4</v>
      </c>
      <c r="AL150">
        <v>0.04</v>
      </c>
      <c r="AM150">
        <v>1158.7</v>
      </c>
      <c r="AN150">
        <v>0.12</v>
      </c>
      <c r="AO150">
        <v>3476.1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</row>
    <row r="151" spans="1:49">
      <c r="A151" t="s">
        <v>746</v>
      </c>
    </row>
    <row r="152" spans="1:49">
      <c r="A152" t="s">
        <v>747</v>
      </c>
      <c r="B152" t="s">
        <v>748</v>
      </c>
      <c r="C152" t="s">
        <v>749</v>
      </c>
      <c r="D152" t="s">
        <v>750</v>
      </c>
      <c r="E152">
        <v>32050.83</v>
      </c>
      <c r="F152">
        <v>0.02</v>
      </c>
      <c r="G152">
        <v>641.01660000000004</v>
      </c>
      <c r="H152">
        <v>31409.813400000003</v>
      </c>
      <c r="I152">
        <v>6281.9626800000005</v>
      </c>
      <c r="J152">
        <v>639</v>
      </c>
      <c r="K152">
        <v>0</v>
      </c>
      <c r="L152">
        <v>38330.776080000003</v>
      </c>
      <c r="M152">
        <v>769.21992</v>
      </c>
      <c r="O152">
        <v>250</v>
      </c>
      <c r="P152">
        <v>5</v>
      </c>
      <c r="Q152">
        <v>245</v>
      </c>
      <c r="R152">
        <v>294</v>
      </c>
      <c r="S152">
        <v>38624.776080000003</v>
      </c>
      <c r="T152">
        <v>775.21992</v>
      </c>
      <c r="V152">
        <v>487.5</v>
      </c>
      <c r="W152">
        <v>9.75</v>
      </c>
      <c r="X152">
        <v>477.75</v>
      </c>
      <c r="Y152">
        <v>573.29999999999995</v>
      </c>
      <c r="Z152">
        <v>38904.076080000006</v>
      </c>
      <c r="AA152">
        <v>780.91992000000005</v>
      </c>
      <c r="AC152">
        <v>570.83000000000004</v>
      </c>
      <c r="AD152">
        <v>11.416600000000001</v>
      </c>
      <c r="AE152">
        <v>559.41340000000002</v>
      </c>
      <c r="AF152">
        <v>671.29607999999996</v>
      </c>
      <c r="AG152">
        <v>39002.072160000003</v>
      </c>
      <c r="AH152">
        <v>782.91984000000002</v>
      </c>
      <c r="AJ152">
        <v>0.05</v>
      </c>
      <c r="AK152">
        <v>1602.5415000000003</v>
      </c>
      <c r="AL152">
        <v>0.02</v>
      </c>
      <c r="AM152">
        <v>641.01660000000004</v>
      </c>
      <c r="AN152">
        <v>7.0000000000000007E-2</v>
      </c>
      <c r="AO152">
        <v>2243.5581000000002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</row>
    <row r="153" spans="1:49">
      <c r="A153" t="s">
        <v>751</v>
      </c>
      <c r="B153" t="s">
        <v>752</v>
      </c>
      <c r="C153" t="s">
        <v>753</v>
      </c>
      <c r="D153" t="s">
        <v>754</v>
      </c>
      <c r="E153">
        <v>33817.5</v>
      </c>
      <c r="F153">
        <v>0.02</v>
      </c>
      <c r="G153">
        <v>676.35</v>
      </c>
      <c r="H153">
        <v>33141.15</v>
      </c>
      <c r="I153">
        <v>6628.2300000000005</v>
      </c>
      <c r="J153">
        <v>639</v>
      </c>
      <c r="K153">
        <v>0</v>
      </c>
      <c r="L153">
        <v>40408.380000000005</v>
      </c>
      <c r="M153">
        <v>811.62</v>
      </c>
      <c r="O153">
        <v>250</v>
      </c>
      <c r="P153">
        <v>5</v>
      </c>
      <c r="Q153">
        <v>245</v>
      </c>
      <c r="R153">
        <v>294</v>
      </c>
      <c r="S153">
        <v>40702.380000000005</v>
      </c>
      <c r="T153">
        <v>817.62</v>
      </c>
      <c r="V153">
        <v>487.5</v>
      </c>
      <c r="W153">
        <v>9.75</v>
      </c>
      <c r="X153">
        <v>477.75</v>
      </c>
      <c r="Y153">
        <v>573.29999999999995</v>
      </c>
      <c r="Z153">
        <v>40981.680000000008</v>
      </c>
      <c r="AA153">
        <v>823.32</v>
      </c>
      <c r="AC153">
        <v>570.83000000000004</v>
      </c>
      <c r="AD153">
        <v>11.416600000000001</v>
      </c>
      <c r="AE153">
        <v>559.41340000000002</v>
      </c>
      <c r="AF153">
        <v>671.29607999999996</v>
      </c>
      <c r="AG153">
        <v>41079.676080000005</v>
      </c>
      <c r="AH153">
        <v>825.31992000000002</v>
      </c>
      <c r="AJ153">
        <v>0.05</v>
      </c>
      <c r="AK153">
        <v>1690.875</v>
      </c>
      <c r="AL153">
        <v>0.02</v>
      </c>
      <c r="AM153">
        <v>676.35</v>
      </c>
      <c r="AN153">
        <v>7.0000000000000007E-2</v>
      </c>
      <c r="AO153">
        <v>2367.2250000000004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</row>
    <row r="154" spans="1:49">
      <c r="A154" t="s">
        <v>755</v>
      </c>
      <c r="B154" t="s">
        <v>756</v>
      </c>
      <c r="C154" t="s">
        <v>757</v>
      </c>
      <c r="D154" t="s">
        <v>758</v>
      </c>
      <c r="E154">
        <v>38692.5</v>
      </c>
      <c r="F154">
        <v>0.02</v>
      </c>
      <c r="G154">
        <v>773.85</v>
      </c>
      <c r="H154">
        <v>37918.65</v>
      </c>
      <c r="I154">
        <v>7583.7300000000005</v>
      </c>
      <c r="J154">
        <v>639</v>
      </c>
      <c r="K154">
        <v>0</v>
      </c>
      <c r="L154">
        <v>46141.380000000005</v>
      </c>
      <c r="M154">
        <v>928.62</v>
      </c>
      <c r="O154">
        <v>250</v>
      </c>
      <c r="P154">
        <v>5</v>
      </c>
      <c r="Q154">
        <v>245</v>
      </c>
      <c r="R154">
        <v>294</v>
      </c>
      <c r="S154">
        <v>46435.380000000005</v>
      </c>
      <c r="T154">
        <v>934.62</v>
      </c>
      <c r="V154">
        <v>487.5</v>
      </c>
      <c r="W154">
        <v>9.75</v>
      </c>
      <c r="X154">
        <v>477.75</v>
      </c>
      <c r="Y154">
        <v>573.29999999999995</v>
      </c>
      <c r="Z154">
        <v>46714.680000000008</v>
      </c>
      <c r="AA154">
        <v>940.31999999999994</v>
      </c>
      <c r="AC154">
        <v>570.83000000000004</v>
      </c>
      <c r="AD154">
        <v>11.416600000000001</v>
      </c>
      <c r="AE154">
        <v>559.41340000000002</v>
      </c>
      <c r="AF154">
        <v>671.29607999999996</v>
      </c>
      <c r="AG154">
        <v>46812.676080000005</v>
      </c>
      <c r="AH154">
        <v>942.31992000000002</v>
      </c>
      <c r="AJ154">
        <v>0.05</v>
      </c>
      <c r="AK154">
        <v>1934.625</v>
      </c>
      <c r="AL154">
        <v>0.02</v>
      </c>
      <c r="AM154">
        <v>773.85</v>
      </c>
      <c r="AN154">
        <v>7.0000000000000007E-2</v>
      </c>
      <c r="AO154">
        <v>2708.4750000000004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</row>
    <row r="155" spans="1:49">
      <c r="A155" t="s">
        <v>759</v>
      </c>
      <c r="B155" t="s">
        <v>760</v>
      </c>
      <c r="C155" t="s">
        <v>761</v>
      </c>
      <c r="D155" t="s">
        <v>762</v>
      </c>
      <c r="E155">
        <v>36025.83</v>
      </c>
      <c r="F155">
        <v>0.02</v>
      </c>
      <c r="G155">
        <v>720.51660000000004</v>
      </c>
      <c r="H155">
        <v>35305.313399999999</v>
      </c>
      <c r="I155">
        <v>7061.06268</v>
      </c>
      <c r="J155">
        <v>639</v>
      </c>
      <c r="K155">
        <v>0</v>
      </c>
      <c r="L155">
        <v>43005.376080000002</v>
      </c>
      <c r="M155">
        <v>864.61991999999998</v>
      </c>
      <c r="O155">
        <v>250</v>
      </c>
      <c r="P155">
        <v>5</v>
      </c>
      <c r="Q155">
        <v>245</v>
      </c>
      <c r="R155">
        <v>294</v>
      </c>
      <c r="S155">
        <v>43299.376080000002</v>
      </c>
      <c r="T155">
        <v>870.61991999999998</v>
      </c>
      <c r="V155">
        <v>487.5</v>
      </c>
      <c r="W155">
        <v>9.75</v>
      </c>
      <c r="X155">
        <v>477.75</v>
      </c>
      <c r="Y155">
        <v>573.29999999999995</v>
      </c>
      <c r="Z155">
        <v>43578.676080000005</v>
      </c>
      <c r="AA155">
        <v>876.31992000000002</v>
      </c>
      <c r="AC155">
        <v>570.83000000000004</v>
      </c>
      <c r="AD155">
        <v>11.416600000000001</v>
      </c>
      <c r="AE155">
        <v>559.41340000000002</v>
      </c>
      <c r="AF155">
        <v>671.29607999999996</v>
      </c>
      <c r="AG155">
        <v>43676.672160000002</v>
      </c>
      <c r="AH155">
        <v>878.31984</v>
      </c>
      <c r="AJ155">
        <v>0.05</v>
      </c>
      <c r="AK155">
        <v>1801.2915000000003</v>
      </c>
      <c r="AL155">
        <v>0.02</v>
      </c>
      <c r="AM155">
        <v>720.51660000000004</v>
      </c>
      <c r="AN155">
        <v>7.0000000000000007E-2</v>
      </c>
      <c r="AO155">
        <v>2521.8081000000002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</row>
    <row r="156" spans="1:49">
      <c r="A156" t="s">
        <v>763</v>
      </c>
      <c r="B156" t="s">
        <v>764</v>
      </c>
      <c r="C156" t="s">
        <v>765</v>
      </c>
      <c r="D156" t="s">
        <v>766</v>
      </c>
      <c r="E156">
        <v>36317.5</v>
      </c>
      <c r="F156">
        <v>0.02</v>
      </c>
      <c r="G156">
        <v>726.35</v>
      </c>
      <c r="H156">
        <v>35591.15</v>
      </c>
      <c r="I156">
        <v>7118.2300000000005</v>
      </c>
      <c r="J156">
        <v>639</v>
      </c>
      <c r="K156">
        <v>0</v>
      </c>
      <c r="L156">
        <v>43348.380000000005</v>
      </c>
      <c r="M156">
        <v>871.62</v>
      </c>
      <c r="O156">
        <v>250</v>
      </c>
      <c r="P156">
        <v>5</v>
      </c>
      <c r="Q156">
        <v>245</v>
      </c>
      <c r="R156">
        <v>294</v>
      </c>
      <c r="S156">
        <v>43642.380000000005</v>
      </c>
      <c r="T156">
        <v>877.62</v>
      </c>
      <c r="V156">
        <v>487.5</v>
      </c>
      <c r="W156">
        <v>9.75</v>
      </c>
      <c r="X156">
        <v>477.75</v>
      </c>
      <c r="Y156">
        <v>573.29999999999995</v>
      </c>
      <c r="Z156">
        <v>43921.680000000008</v>
      </c>
      <c r="AA156">
        <v>883.32</v>
      </c>
      <c r="AC156">
        <v>570.83000000000004</v>
      </c>
      <c r="AD156">
        <v>11.416600000000001</v>
      </c>
      <c r="AE156">
        <v>559.41340000000002</v>
      </c>
      <c r="AF156">
        <v>671.29607999999996</v>
      </c>
      <c r="AG156">
        <v>44019.676080000005</v>
      </c>
      <c r="AH156">
        <v>885.31992000000002</v>
      </c>
      <c r="AJ156">
        <v>0.05</v>
      </c>
      <c r="AK156">
        <v>1815.875</v>
      </c>
      <c r="AL156">
        <v>0.02</v>
      </c>
      <c r="AM156">
        <v>726.35</v>
      </c>
      <c r="AN156">
        <v>7.0000000000000007E-2</v>
      </c>
      <c r="AO156">
        <v>2542.2250000000004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</row>
    <row r="157" spans="1:49">
      <c r="A157" t="s">
        <v>767</v>
      </c>
      <c r="B157" t="s">
        <v>768</v>
      </c>
      <c r="C157" t="s">
        <v>769</v>
      </c>
      <c r="D157" t="s">
        <v>770</v>
      </c>
      <c r="E157">
        <v>41192.5</v>
      </c>
      <c r="F157">
        <v>0.02</v>
      </c>
      <c r="G157">
        <v>823.85</v>
      </c>
      <c r="H157">
        <v>40368.65</v>
      </c>
      <c r="I157">
        <v>8073.7300000000005</v>
      </c>
      <c r="J157">
        <v>639</v>
      </c>
      <c r="K157">
        <v>0</v>
      </c>
      <c r="L157">
        <v>49081.380000000005</v>
      </c>
      <c r="M157">
        <v>988.62</v>
      </c>
      <c r="O157">
        <v>250</v>
      </c>
      <c r="P157">
        <v>5</v>
      </c>
      <c r="Q157">
        <v>245</v>
      </c>
      <c r="R157">
        <v>294</v>
      </c>
      <c r="S157">
        <v>49375.380000000005</v>
      </c>
      <c r="T157">
        <v>994.62</v>
      </c>
      <c r="V157">
        <v>487.5</v>
      </c>
      <c r="W157">
        <v>9.75</v>
      </c>
      <c r="X157">
        <v>477.75</v>
      </c>
      <c r="Y157">
        <v>573.29999999999995</v>
      </c>
      <c r="Z157">
        <v>49654.680000000008</v>
      </c>
      <c r="AA157">
        <v>1000.3199999999999</v>
      </c>
      <c r="AC157">
        <v>570.83000000000004</v>
      </c>
      <c r="AD157">
        <v>11.416600000000001</v>
      </c>
      <c r="AE157">
        <v>559.41340000000002</v>
      </c>
      <c r="AF157">
        <v>671.29607999999996</v>
      </c>
      <c r="AG157">
        <v>49752.676080000005</v>
      </c>
      <c r="AH157">
        <v>1002.31992</v>
      </c>
      <c r="AJ157">
        <v>0.05</v>
      </c>
      <c r="AK157">
        <v>2059.625</v>
      </c>
      <c r="AL157">
        <v>0.02</v>
      </c>
      <c r="AM157">
        <v>823.85</v>
      </c>
      <c r="AN157">
        <v>7.0000000000000007E-2</v>
      </c>
      <c r="AO157">
        <v>2883.4750000000004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</row>
    <row r="158" spans="1:49">
      <c r="A158" t="s">
        <v>771</v>
      </c>
      <c r="B158" t="s">
        <v>772</v>
      </c>
      <c r="C158" t="s">
        <v>773</v>
      </c>
      <c r="D158" t="s">
        <v>774</v>
      </c>
      <c r="E158">
        <v>38525.83</v>
      </c>
      <c r="F158">
        <v>0.02</v>
      </c>
      <c r="G158">
        <v>770.51660000000004</v>
      </c>
      <c r="H158">
        <v>37755.313399999999</v>
      </c>
      <c r="I158">
        <v>7551.06268</v>
      </c>
      <c r="J158">
        <v>639</v>
      </c>
      <c r="K158">
        <v>0</v>
      </c>
      <c r="L158">
        <v>45945.376080000002</v>
      </c>
      <c r="M158">
        <v>924.61991999999998</v>
      </c>
      <c r="O158">
        <v>250</v>
      </c>
      <c r="P158">
        <v>5</v>
      </c>
      <c r="Q158">
        <v>245</v>
      </c>
      <c r="R158">
        <v>294</v>
      </c>
      <c r="S158">
        <v>46239.376080000002</v>
      </c>
      <c r="T158">
        <v>930.61991999999998</v>
      </c>
      <c r="V158">
        <v>487.5</v>
      </c>
      <c r="W158">
        <v>9.75</v>
      </c>
      <c r="X158">
        <v>477.75</v>
      </c>
      <c r="Y158">
        <v>573.29999999999995</v>
      </c>
      <c r="Z158">
        <v>46518.676080000005</v>
      </c>
      <c r="AA158">
        <v>936.31992000000002</v>
      </c>
      <c r="AC158">
        <v>570.83000000000004</v>
      </c>
      <c r="AD158">
        <v>11.416600000000001</v>
      </c>
      <c r="AE158">
        <v>559.41340000000002</v>
      </c>
      <c r="AF158">
        <v>671.29607999999996</v>
      </c>
      <c r="AG158">
        <v>46616.672160000002</v>
      </c>
      <c r="AH158">
        <v>938.31984</v>
      </c>
      <c r="AJ158">
        <v>0.05</v>
      </c>
      <c r="AK158">
        <v>1926.2915000000003</v>
      </c>
      <c r="AL158">
        <v>0.02</v>
      </c>
      <c r="AM158">
        <v>770.51660000000004</v>
      </c>
      <c r="AN158">
        <v>7.0000000000000007E-2</v>
      </c>
      <c r="AO158">
        <v>2696.8081000000002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</row>
    <row r="159" spans="1:49">
      <c r="A159" t="s">
        <v>775</v>
      </c>
      <c r="B159" t="s">
        <v>776</v>
      </c>
      <c r="C159" t="s">
        <v>777</v>
      </c>
      <c r="D159" t="s">
        <v>778</v>
      </c>
      <c r="E159">
        <v>38996.67</v>
      </c>
      <c r="F159">
        <v>0.02</v>
      </c>
      <c r="G159">
        <v>779.93340000000001</v>
      </c>
      <c r="H159">
        <v>38216.736599999997</v>
      </c>
      <c r="I159">
        <v>7643.3473199999999</v>
      </c>
      <c r="J159">
        <v>639</v>
      </c>
      <c r="K159">
        <v>0</v>
      </c>
      <c r="L159">
        <v>46499.083919999997</v>
      </c>
      <c r="M159">
        <v>935.92007999999998</v>
      </c>
      <c r="O159">
        <v>250</v>
      </c>
      <c r="P159">
        <v>5</v>
      </c>
      <c r="Q159">
        <v>245</v>
      </c>
      <c r="R159">
        <v>294</v>
      </c>
      <c r="S159">
        <v>46793.083919999997</v>
      </c>
      <c r="T159">
        <v>941.92007999999998</v>
      </c>
      <c r="V159">
        <v>487.5</v>
      </c>
      <c r="W159">
        <v>9.75</v>
      </c>
      <c r="X159">
        <v>477.75</v>
      </c>
      <c r="Y159">
        <v>573.29999999999995</v>
      </c>
      <c r="Z159">
        <v>47072.38392</v>
      </c>
      <c r="AA159">
        <v>947.62007999999992</v>
      </c>
      <c r="AC159">
        <v>570.83000000000004</v>
      </c>
      <c r="AD159">
        <v>11.416600000000001</v>
      </c>
      <c r="AE159">
        <v>559.41340000000002</v>
      </c>
      <c r="AF159">
        <v>671.29607999999996</v>
      </c>
      <c r="AG159">
        <v>47170.38</v>
      </c>
      <c r="AH159">
        <v>949.62</v>
      </c>
      <c r="AJ159">
        <v>0.05</v>
      </c>
      <c r="AK159">
        <v>1949.8335</v>
      </c>
      <c r="AL159">
        <v>0.02</v>
      </c>
      <c r="AM159">
        <v>779.93340000000001</v>
      </c>
      <c r="AN159">
        <v>7.0000000000000007E-2</v>
      </c>
      <c r="AO159">
        <v>2729.7669000000001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</row>
    <row r="160" spans="1:49">
      <c r="A160" t="s">
        <v>779</v>
      </c>
      <c r="B160" t="s">
        <v>780</v>
      </c>
      <c r="C160" t="s">
        <v>781</v>
      </c>
      <c r="D160" t="s">
        <v>782</v>
      </c>
      <c r="E160">
        <v>36330</v>
      </c>
      <c r="F160">
        <v>0.02</v>
      </c>
      <c r="G160">
        <v>726.6</v>
      </c>
      <c r="H160">
        <v>35603.4</v>
      </c>
      <c r="I160">
        <v>7120.68</v>
      </c>
      <c r="J160">
        <v>639</v>
      </c>
      <c r="K160">
        <v>0</v>
      </c>
      <c r="L160">
        <v>43363.08</v>
      </c>
      <c r="M160">
        <v>871.92</v>
      </c>
      <c r="O160">
        <v>250</v>
      </c>
      <c r="P160">
        <v>5</v>
      </c>
      <c r="Q160">
        <v>245</v>
      </c>
      <c r="R160">
        <v>294</v>
      </c>
      <c r="S160">
        <v>43657.08</v>
      </c>
      <c r="T160">
        <v>877.92</v>
      </c>
      <c r="V160">
        <v>487.5</v>
      </c>
      <c r="W160">
        <v>9.75</v>
      </c>
      <c r="X160">
        <v>477.75</v>
      </c>
      <c r="Y160">
        <v>573.29999999999995</v>
      </c>
      <c r="Z160">
        <v>43936.380000000005</v>
      </c>
      <c r="AA160">
        <v>883.62</v>
      </c>
      <c r="AC160">
        <v>570.83000000000004</v>
      </c>
      <c r="AD160">
        <v>11.416600000000001</v>
      </c>
      <c r="AE160">
        <v>559.41340000000002</v>
      </c>
      <c r="AF160">
        <v>671.29607999999996</v>
      </c>
      <c r="AG160">
        <v>44034.376080000002</v>
      </c>
      <c r="AH160">
        <v>885.61991999999998</v>
      </c>
      <c r="AJ160">
        <v>0.05</v>
      </c>
      <c r="AK160">
        <v>1816.5</v>
      </c>
      <c r="AL160">
        <v>0.02</v>
      </c>
      <c r="AM160">
        <v>726.6</v>
      </c>
      <c r="AN160">
        <v>7.0000000000000007E-2</v>
      </c>
      <c r="AO160">
        <v>2543.1000000000004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</row>
    <row r="161" spans="1:49">
      <c r="A161" t="s">
        <v>783</v>
      </c>
      <c r="B161" t="s">
        <v>784</v>
      </c>
      <c r="C161" t="s">
        <v>785</v>
      </c>
      <c r="D161" t="s">
        <v>786</v>
      </c>
      <c r="E161">
        <v>37313.33</v>
      </c>
      <c r="F161">
        <v>0.02</v>
      </c>
      <c r="G161">
        <v>746.26660000000004</v>
      </c>
      <c r="H161">
        <v>36567.063399999999</v>
      </c>
      <c r="I161">
        <v>7313.4126800000004</v>
      </c>
      <c r="J161">
        <v>639</v>
      </c>
      <c r="K161">
        <v>0</v>
      </c>
      <c r="L161">
        <v>44519.47608</v>
      </c>
      <c r="M161">
        <v>895.51992000000007</v>
      </c>
      <c r="O161">
        <v>250</v>
      </c>
      <c r="P161">
        <v>5</v>
      </c>
      <c r="Q161">
        <v>245</v>
      </c>
      <c r="R161">
        <v>294</v>
      </c>
      <c r="S161">
        <v>44813.47608</v>
      </c>
      <c r="T161">
        <v>901.51992000000007</v>
      </c>
      <c r="V161">
        <v>487.5</v>
      </c>
      <c r="W161">
        <v>9.75</v>
      </c>
      <c r="X161">
        <v>477.75</v>
      </c>
      <c r="Y161">
        <v>573.29999999999995</v>
      </c>
      <c r="Z161">
        <v>45092.776080000003</v>
      </c>
      <c r="AA161">
        <v>907.21992</v>
      </c>
      <c r="AC161">
        <v>570.83000000000004</v>
      </c>
      <c r="AD161">
        <v>11.416600000000001</v>
      </c>
      <c r="AE161">
        <v>559.41340000000002</v>
      </c>
      <c r="AF161">
        <v>671.29607999999996</v>
      </c>
      <c r="AG161">
        <v>45190.77216</v>
      </c>
      <c r="AH161">
        <v>909.21984000000009</v>
      </c>
      <c r="AJ161">
        <v>0.05</v>
      </c>
      <c r="AK161">
        <v>1865.6665000000003</v>
      </c>
      <c r="AL161">
        <v>0.02</v>
      </c>
      <c r="AM161">
        <v>746.26660000000004</v>
      </c>
      <c r="AN161">
        <v>7.0000000000000007E-2</v>
      </c>
      <c r="AO161">
        <v>2611.9331000000002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</row>
    <row r="162" spans="1:49">
      <c r="A162" t="s">
        <v>787</v>
      </c>
      <c r="B162" t="s">
        <v>788</v>
      </c>
      <c r="C162" t="s">
        <v>789</v>
      </c>
      <c r="D162" t="s">
        <v>790</v>
      </c>
      <c r="E162">
        <v>38559.17</v>
      </c>
      <c r="F162">
        <v>0.02</v>
      </c>
      <c r="G162">
        <v>771.18340000000001</v>
      </c>
      <c r="H162">
        <v>37787.986599999997</v>
      </c>
      <c r="I162">
        <v>7557.5973199999999</v>
      </c>
      <c r="J162">
        <v>639</v>
      </c>
      <c r="K162">
        <v>0</v>
      </c>
      <c r="L162">
        <v>45984.583919999997</v>
      </c>
      <c r="M162">
        <v>925.42007999999998</v>
      </c>
      <c r="O162">
        <v>250</v>
      </c>
      <c r="P162">
        <v>5</v>
      </c>
      <c r="Q162">
        <v>245</v>
      </c>
      <c r="R162">
        <v>294</v>
      </c>
      <c r="S162">
        <v>46278.583919999997</v>
      </c>
      <c r="T162">
        <v>931.42007999999998</v>
      </c>
      <c r="V162">
        <v>487.5</v>
      </c>
      <c r="W162">
        <v>9.75</v>
      </c>
      <c r="X162">
        <v>477.75</v>
      </c>
      <c r="Y162">
        <v>573.29999999999995</v>
      </c>
      <c r="Z162">
        <v>46557.88392</v>
      </c>
      <c r="AA162">
        <v>937.12007999999992</v>
      </c>
      <c r="AC162">
        <v>570.83000000000004</v>
      </c>
      <c r="AD162">
        <v>11.416600000000001</v>
      </c>
      <c r="AE162">
        <v>559.41340000000002</v>
      </c>
      <c r="AF162">
        <v>671.29607999999996</v>
      </c>
      <c r="AG162">
        <v>46655.88</v>
      </c>
      <c r="AH162">
        <v>939.12</v>
      </c>
      <c r="AJ162">
        <v>0.05</v>
      </c>
      <c r="AK162">
        <v>1927.9585</v>
      </c>
      <c r="AL162">
        <v>0.02</v>
      </c>
      <c r="AM162">
        <v>771.18340000000001</v>
      </c>
      <c r="AN162">
        <v>7.0000000000000007E-2</v>
      </c>
      <c r="AO162">
        <v>2699.1419000000001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</row>
    <row r="163" spans="1:49">
      <c r="A163" t="s">
        <v>791</v>
      </c>
      <c r="B163" t="s">
        <v>792</v>
      </c>
      <c r="C163" t="s">
        <v>793</v>
      </c>
      <c r="D163" t="s">
        <v>794</v>
      </c>
      <c r="E163">
        <v>37563.33</v>
      </c>
      <c r="F163">
        <v>0.02</v>
      </c>
      <c r="G163">
        <v>751.26660000000004</v>
      </c>
      <c r="H163">
        <v>36812.063399999999</v>
      </c>
      <c r="I163">
        <v>7362.4126800000004</v>
      </c>
      <c r="J163">
        <v>639</v>
      </c>
      <c r="K163">
        <v>0</v>
      </c>
      <c r="L163">
        <v>44813.47608</v>
      </c>
      <c r="M163">
        <v>901.51992000000007</v>
      </c>
      <c r="O163">
        <v>250</v>
      </c>
      <c r="P163">
        <v>5</v>
      </c>
      <c r="Q163">
        <v>245</v>
      </c>
      <c r="R163">
        <v>294</v>
      </c>
      <c r="S163">
        <v>45107.47608</v>
      </c>
      <c r="T163">
        <v>907.51992000000007</v>
      </c>
      <c r="V163">
        <v>487.5</v>
      </c>
      <c r="W163">
        <v>9.75</v>
      </c>
      <c r="X163">
        <v>477.75</v>
      </c>
      <c r="Y163">
        <v>573.29999999999995</v>
      </c>
      <c r="Z163">
        <v>45386.776080000003</v>
      </c>
      <c r="AA163">
        <v>913.21992</v>
      </c>
      <c r="AC163">
        <v>570.83000000000004</v>
      </c>
      <c r="AD163">
        <v>11.416600000000001</v>
      </c>
      <c r="AE163">
        <v>559.41340000000002</v>
      </c>
      <c r="AF163">
        <v>671.29607999999996</v>
      </c>
      <c r="AG163">
        <v>45484.77216</v>
      </c>
      <c r="AH163">
        <v>915.21984000000009</v>
      </c>
      <c r="AJ163">
        <v>0.05</v>
      </c>
      <c r="AK163">
        <v>1878.1665000000003</v>
      </c>
      <c r="AL163">
        <v>0.02</v>
      </c>
      <c r="AM163">
        <v>751.26660000000004</v>
      </c>
      <c r="AN163">
        <v>7.0000000000000007E-2</v>
      </c>
      <c r="AO163">
        <v>2629.4331000000002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</row>
    <row r="164" spans="1:49">
      <c r="A164" t="s">
        <v>795</v>
      </c>
      <c r="B164" t="s">
        <v>796</v>
      </c>
      <c r="C164" t="s">
        <v>797</v>
      </c>
      <c r="D164" t="s">
        <v>798</v>
      </c>
      <c r="E164">
        <v>42188.33</v>
      </c>
      <c r="F164">
        <v>0.02</v>
      </c>
      <c r="G164">
        <v>843.76660000000004</v>
      </c>
      <c r="H164">
        <v>41344.563399999999</v>
      </c>
      <c r="I164">
        <v>8268.9126799999995</v>
      </c>
      <c r="J164">
        <v>639</v>
      </c>
      <c r="K164">
        <v>0</v>
      </c>
      <c r="L164">
        <v>50252.47608</v>
      </c>
      <c r="M164">
        <v>1012.51992</v>
      </c>
      <c r="O164">
        <v>250</v>
      </c>
      <c r="P164">
        <v>5</v>
      </c>
      <c r="Q164">
        <v>245</v>
      </c>
      <c r="R164">
        <v>294</v>
      </c>
      <c r="S164">
        <v>50546.47608</v>
      </c>
      <c r="T164">
        <v>1018.51992</v>
      </c>
      <c r="V164">
        <v>487.5</v>
      </c>
      <c r="W164">
        <v>9.75</v>
      </c>
      <c r="X164">
        <v>477.75</v>
      </c>
      <c r="Y164">
        <v>573.29999999999995</v>
      </c>
      <c r="Z164">
        <v>50825.776080000003</v>
      </c>
      <c r="AA164">
        <v>1024.21992</v>
      </c>
      <c r="AC164">
        <v>570.83000000000004</v>
      </c>
      <c r="AD164">
        <v>11.416600000000001</v>
      </c>
      <c r="AE164">
        <v>559.41340000000002</v>
      </c>
      <c r="AF164">
        <v>671.29607999999996</v>
      </c>
      <c r="AG164">
        <v>50923.77216</v>
      </c>
      <c r="AH164">
        <v>1026.21984</v>
      </c>
      <c r="AJ164">
        <v>0.05</v>
      </c>
      <c r="AK164">
        <v>2109.4165000000003</v>
      </c>
      <c r="AL164">
        <v>0.02</v>
      </c>
      <c r="AM164">
        <v>843.76660000000004</v>
      </c>
      <c r="AN164">
        <v>7.0000000000000007E-2</v>
      </c>
      <c r="AO164">
        <v>2953.1831000000002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</row>
    <row r="165" spans="1:49">
      <c r="A165" t="s">
        <v>799</v>
      </c>
      <c r="B165" t="s">
        <v>800</v>
      </c>
      <c r="C165" t="s">
        <v>801</v>
      </c>
      <c r="D165" t="s">
        <v>802</v>
      </c>
      <c r="E165">
        <v>43434.17</v>
      </c>
      <c r="F165">
        <v>0.02</v>
      </c>
      <c r="G165">
        <v>868.68340000000001</v>
      </c>
      <c r="H165">
        <v>42565.486599999997</v>
      </c>
      <c r="I165">
        <v>8513.0973199999989</v>
      </c>
      <c r="J165">
        <v>639</v>
      </c>
      <c r="K165">
        <v>0</v>
      </c>
      <c r="L165">
        <v>51717.583919999997</v>
      </c>
      <c r="M165">
        <v>1042.4200799999999</v>
      </c>
      <c r="O165">
        <v>250</v>
      </c>
      <c r="P165">
        <v>5</v>
      </c>
      <c r="Q165">
        <v>245</v>
      </c>
      <c r="R165">
        <v>294</v>
      </c>
      <c r="S165">
        <v>52011.583919999997</v>
      </c>
      <c r="T165">
        <v>1048.4200799999999</v>
      </c>
      <c r="V165">
        <v>487.5</v>
      </c>
      <c r="W165">
        <v>9.75</v>
      </c>
      <c r="X165">
        <v>477.75</v>
      </c>
      <c r="Y165">
        <v>573.29999999999995</v>
      </c>
      <c r="Z165">
        <v>52290.88392</v>
      </c>
      <c r="AA165">
        <v>1054.1200799999999</v>
      </c>
      <c r="AC165">
        <v>570.83000000000004</v>
      </c>
      <c r="AD165">
        <v>11.416600000000001</v>
      </c>
      <c r="AE165">
        <v>559.41340000000002</v>
      </c>
      <c r="AF165">
        <v>671.29607999999996</v>
      </c>
      <c r="AG165">
        <v>52388.88</v>
      </c>
      <c r="AH165">
        <v>1056.1199999999999</v>
      </c>
      <c r="AJ165">
        <v>0.05</v>
      </c>
      <c r="AK165">
        <v>2171.7085000000002</v>
      </c>
      <c r="AL165">
        <v>0.02</v>
      </c>
      <c r="AM165">
        <v>868.68340000000001</v>
      </c>
      <c r="AN165">
        <v>7.0000000000000007E-2</v>
      </c>
      <c r="AO165">
        <v>3040.3919000000001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</row>
    <row r="166" spans="1:49">
      <c r="A166" t="s">
        <v>803</v>
      </c>
      <c r="B166" t="s">
        <v>804</v>
      </c>
      <c r="C166" t="s">
        <v>805</v>
      </c>
      <c r="D166" t="s">
        <v>806</v>
      </c>
      <c r="E166">
        <v>42438.33</v>
      </c>
      <c r="F166">
        <v>0.02</v>
      </c>
      <c r="G166">
        <v>848.76660000000004</v>
      </c>
      <c r="H166">
        <v>41589.563399999999</v>
      </c>
      <c r="I166">
        <v>8317.9126799999995</v>
      </c>
      <c r="J166">
        <v>639</v>
      </c>
      <c r="K166">
        <v>0</v>
      </c>
      <c r="L166">
        <v>50546.47608</v>
      </c>
      <c r="M166">
        <v>1018.51992</v>
      </c>
      <c r="O166">
        <v>250</v>
      </c>
      <c r="P166">
        <v>5</v>
      </c>
      <c r="Q166">
        <v>245</v>
      </c>
      <c r="R166">
        <v>294</v>
      </c>
      <c r="S166">
        <v>50840.47608</v>
      </c>
      <c r="T166">
        <v>1024.51992</v>
      </c>
      <c r="V166">
        <v>487.5</v>
      </c>
      <c r="W166">
        <v>9.75</v>
      </c>
      <c r="X166">
        <v>477.75</v>
      </c>
      <c r="Y166">
        <v>573.29999999999995</v>
      </c>
      <c r="Z166">
        <v>51119.776080000003</v>
      </c>
      <c r="AA166">
        <v>1030.21992</v>
      </c>
      <c r="AC166">
        <v>570.83000000000004</v>
      </c>
      <c r="AD166">
        <v>11.416600000000001</v>
      </c>
      <c r="AE166">
        <v>559.41340000000002</v>
      </c>
      <c r="AF166">
        <v>671.29607999999996</v>
      </c>
      <c r="AG166">
        <v>51217.77216</v>
      </c>
      <c r="AH166">
        <v>1032.21984</v>
      </c>
      <c r="AJ166">
        <v>0.05</v>
      </c>
      <c r="AK166">
        <v>2121.9165000000003</v>
      </c>
      <c r="AL166">
        <v>0.02</v>
      </c>
      <c r="AM166">
        <v>848.76660000000004</v>
      </c>
      <c r="AN166">
        <v>7.0000000000000007E-2</v>
      </c>
      <c r="AO166">
        <v>2970.6831000000002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</row>
    <row r="167" spans="1:49">
      <c r="A167" t="s">
        <v>807</v>
      </c>
      <c r="B167" t="s">
        <v>808</v>
      </c>
      <c r="C167" t="s">
        <v>809</v>
      </c>
      <c r="D167" t="s">
        <v>810</v>
      </c>
      <c r="E167">
        <v>39521.67</v>
      </c>
      <c r="F167">
        <v>0.02</v>
      </c>
      <c r="G167">
        <v>790.43340000000001</v>
      </c>
      <c r="H167">
        <v>38731.236599999997</v>
      </c>
      <c r="I167">
        <v>7746.2473199999995</v>
      </c>
      <c r="J167">
        <v>639</v>
      </c>
      <c r="K167">
        <v>0</v>
      </c>
      <c r="L167">
        <v>47116.483919999999</v>
      </c>
      <c r="M167">
        <v>948.52008000000001</v>
      </c>
      <c r="O167">
        <v>250</v>
      </c>
      <c r="P167">
        <v>5</v>
      </c>
      <c r="Q167">
        <v>245</v>
      </c>
      <c r="R167">
        <v>294</v>
      </c>
      <c r="S167">
        <v>47410.483919999999</v>
      </c>
      <c r="T167">
        <v>954.52008000000001</v>
      </c>
      <c r="V167">
        <v>487.5</v>
      </c>
      <c r="W167">
        <v>9.75</v>
      </c>
      <c r="X167">
        <v>477.75</v>
      </c>
      <c r="Y167">
        <v>573.29999999999995</v>
      </c>
      <c r="Z167">
        <v>47689.783920000002</v>
      </c>
      <c r="AA167">
        <v>960.22007999999994</v>
      </c>
      <c r="AC167">
        <v>570.83000000000004</v>
      </c>
      <c r="AD167">
        <v>11.416600000000001</v>
      </c>
      <c r="AE167">
        <v>559.41340000000002</v>
      </c>
      <c r="AF167">
        <v>671.29607999999996</v>
      </c>
      <c r="AG167">
        <v>47787.78</v>
      </c>
      <c r="AH167">
        <v>962.22</v>
      </c>
      <c r="AJ167">
        <v>0.05</v>
      </c>
      <c r="AK167">
        <v>1976.0835</v>
      </c>
      <c r="AL167">
        <v>0.02</v>
      </c>
      <c r="AM167">
        <v>790.43340000000001</v>
      </c>
      <c r="AN167">
        <v>7.0000000000000007E-2</v>
      </c>
      <c r="AO167">
        <v>2766.5169000000001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</row>
    <row r="168" spans="1:49">
      <c r="A168" t="s">
        <v>811</v>
      </c>
      <c r="B168" t="s">
        <v>812</v>
      </c>
      <c r="C168" t="s">
        <v>813</v>
      </c>
      <c r="D168" t="s">
        <v>814</v>
      </c>
      <c r="E168">
        <v>40767.5</v>
      </c>
      <c r="F168">
        <v>0.02</v>
      </c>
      <c r="G168">
        <v>815.35</v>
      </c>
      <c r="H168">
        <v>39952.15</v>
      </c>
      <c r="I168">
        <v>7990.43</v>
      </c>
      <c r="J168">
        <v>639</v>
      </c>
      <c r="K168">
        <v>0</v>
      </c>
      <c r="L168">
        <v>48581.58</v>
      </c>
      <c r="M168">
        <v>978.42</v>
      </c>
      <c r="O168">
        <v>250</v>
      </c>
      <c r="P168">
        <v>5</v>
      </c>
      <c r="Q168">
        <v>245</v>
      </c>
      <c r="R168">
        <v>294</v>
      </c>
      <c r="S168">
        <v>48875.58</v>
      </c>
      <c r="T168">
        <v>984.42</v>
      </c>
      <c r="V168">
        <v>487.5</v>
      </c>
      <c r="W168">
        <v>9.75</v>
      </c>
      <c r="X168">
        <v>477.75</v>
      </c>
      <c r="Y168">
        <v>573.29999999999995</v>
      </c>
      <c r="Z168">
        <v>49154.880000000005</v>
      </c>
      <c r="AA168">
        <v>990.12</v>
      </c>
      <c r="AC168">
        <v>570.83000000000004</v>
      </c>
      <c r="AD168">
        <v>11.416600000000001</v>
      </c>
      <c r="AE168">
        <v>559.41340000000002</v>
      </c>
      <c r="AF168">
        <v>671.29607999999996</v>
      </c>
      <c r="AG168">
        <v>49252.876080000002</v>
      </c>
      <c r="AH168">
        <v>992.11991999999998</v>
      </c>
      <c r="AJ168">
        <v>0.05</v>
      </c>
      <c r="AK168">
        <v>2038.375</v>
      </c>
      <c r="AL168">
        <v>0.02</v>
      </c>
      <c r="AM168">
        <v>815.35</v>
      </c>
      <c r="AN168">
        <v>7.0000000000000007E-2</v>
      </c>
      <c r="AO168">
        <v>2853.7250000000004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</row>
    <row r="169" spans="1:49">
      <c r="A169" t="s">
        <v>815</v>
      </c>
      <c r="B169" t="s">
        <v>816</v>
      </c>
      <c r="C169" t="s">
        <v>817</v>
      </c>
      <c r="D169" t="s">
        <v>818</v>
      </c>
      <c r="E169">
        <v>39771.67</v>
      </c>
      <c r="F169">
        <v>0.02</v>
      </c>
      <c r="G169">
        <v>795.43340000000001</v>
      </c>
      <c r="H169">
        <v>38976.236599999997</v>
      </c>
      <c r="I169">
        <v>7795.2473199999995</v>
      </c>
      <c r="J169">
        <v>639</v>
      </c>
      <c r="K169">
        <v>0</v>
      </c>
      <c r="L169">
        <v>47410.483919999999</v>
      </c>
      <c r="M169">
        <v>954.52008000000001</v>
      </c>
      <c r="O169">
        <v>250</v>
      </c>
      <c r="P169">
        <v>5</v>
      </c>
      <c r="Q169">
        <v>245</v>
      </c>
      <c r="R169">
        <v>294</v>
      </c>
      <c r="S169">
        <v>47704.483919999999</v>
      </c>
      <c r="T169">
        <v>960.52008000000001</v>
      </c>
      <c r="V169">
        <v>487.5</v>
      </c>
      <c r="W169">
        <v>9.75</v>
      </c>
      <c r="X169">
        <v>477.75</v>
      </c>
      <c r="Y169">
        <v>573.29999999999995</v>
      </c>
      <c r="Z169">
        <v>47983.783920000002</v>
      </c>
      <c r="AA169">
        <v>966.22007999999994</v>
      </c>
      <c r="AC169">
        <v>570.83000000000004</v>
      </c>
      <c r="AD169">
        <v>11.416600000000001</v>
      </c>
      <c r="AE169">
        <v>559.41340000000002</v>
      </c>
      <c r="AF169">
        <v>671.29607999999996</v>
      </c>
      <c r="AG169">
        <v>48081.78</v>
      </c>
      <c r="AH169">
        <v>968.22</v>
      </c>
      <c r="AJ169">
        <v>0.05</v>
      </c>
      <c r="AK169">
        <v>1988.5835</v>
      </c>
      <c r="AL169">
        <v>0.02</v>
      </c>
      <c r="AM169">
        <v>795.43340000000001</v>
      </c>
      <c r="AN169">
        <v>7.0000000000000007E-2</v>
      </c>
      <c r="AO169">
        <v>2784.0169000000001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</row>
    <row r="170" spans="1:49">
      <c r="A170" t="s">
        <v>819</v>
      </c>
    </row>
    <row r="171" spans="1:49">
      <c r="A171" t="s">
        <v>820</v>
      </c>
      <c r="B171" t="s">
        <v>821</v>
      </c>
      <c r="C171" t="s">
        <v>822</v>
      </c>
      <c r="D171" t="s">
        <v>823</v>
      </c>
      <c r="E171">
        <v>33917.5</v>
      </c>
      <c r="F171">
        <v>0.02</v>
      </c>
      <c r="G171">
        <v>678.35</v>
      </c>
      <c r="H171">
        <v>33239.15</v>
      </c>
      <c r="I171">
        <v>6647.8300000000008</v>
      </c>
      <c r="J171">
        <v>639</v>
      </c>
      <c r="K171">
        <v>0</v>
      </c>
      <c r="L171">
        <v>40525.980000000003</v>
      </c>
      <c r="M171">
        <v>814.02</v>
      </c>
      <c r="O171">
        <v>250</v>
      </c>
      <c r="P171">
        <v>5</v>
      </c>
      <c r="Q171">
        <v>245</v>
      </c>
      <c r="R171">
        <v>294</v>
      </c>
      <c r="S171">
        <v>40819.980000000003</v>
      </c>
      <c r="T171">
        <v>820.02</v>
      </c>
      <c r="V171">
        <v>487.5</v>
      </c>
      <c r="W171">
        <v>9.75</v>
      </c>
      <c r="X171">
        <v>477.75</v>
      </c>
      <c r="Y171">
        <v>573.29999999999995</v>
      </c>
      <c r="Z171">
        <v>41099.280000000006</v>
      </c>
      <c r="AA171">
        <v>825.72</v>
      </c>
      <c r="AC171">
        <v>570.83000000000004</v>
      </c>
      <c r="AD171">
        <v>11.416600000000001</v>
      </c>
      <c r="AE171">
        <v>559.41340000000002</v>
      </c>
      <c r="AF171">
        <v>671.29607999999996</v>
      </c>
      <c r="AG171">
        <v>41197.276080000003</v>
      </c>
      <c r="AH171">
        <v>827.71992</v>
      </c>
      <c r="AJ171">
        <v>0.05</v>
      </c>
      <c r="AK171">
        <v>1695.875</v>
      </c>
      <c r="AL171">
        <v>0.02</v>
      </c>
      <c r="AM171">
        <v>678.35</v>
      </c>
      <c r="AN171">
        <v>7.0000000000000007E-2</v>
      </c>
      <c r="AO171">
        <v>2374.2250000000004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</row>
    <row r="172" spans="1:49">
      <c r="A172" t="s">
        <v>824</v>
      </c>
      <c r="B172" t="s">
        <v>825</v>
      </c>
      <c r="C172" t="s">
        <v>826</v>
      </c>
      <c r="D172" t="s">
        <v>827</v>
      </c>
      <c r="E172">
        <v>39292.5</v>
      </c>
      <c r="F172">
        <v>0.02</v>
      </c>
      <c r="G172">
        <v>785.85</v>
      </c>
      <c r="H172">
        <v>38506.65</v>
      </c>
      <c r="I172">
        <v>7701.3300000000008</v>
      </c>
      <c r="J172">
        <v>639</v>
      </c>
      <c r="K172">
        <v>0</v>
      </c>
      <c r="L172">
        <v>46846.98</v>
      </c>
      <c r="M172">
        <v>943.02</v>
      </c>
      <c r="O172">
        <v>250</v>
      </c>
      <c r="P172">
        <v>5</v>
      </c>
      <c r="Q172">
        <v>245</v>
      </c>
      <c r="R172">
        <v>294</v>
      </c>
      <c r="S172">
        <v>47140.98</v>
      </c>
      <c r="T172">
        <v>949.02</v>
      </c>
      <c r="V172">
        <v>487.5</v>
      </c>
      <c r="W172">
        <v>9.75</v>
      </c>
      <c r="X172">
        <v>477.75</v>
      </c>
      <c r="Y172">
        <v>573.29999999999995</v>
      </c>
      <c r="Z172">
        <v>47420.280000000006</v>
      </c>
      <c r="AA172">
        <v>954.72</v>
      </c>
      <c r="AC172">
        <v>570.83000000000004</v>
      </c>
      <c r="AD172">
        <v>11.416600000000001</v>
      </c>
      <c r="AE172">
        <v>559.41340000000002</v>
      </c>
      <c r="AF172">
        <v>671.29607999999996</v>
      </c>
      <c r="AG172">
        <v>47518.276080000003</v>
      </c>
      <c r="AH172">
        <v>956.71992</v>
      </c>
      <c r="AJ172">
        <v>0.05</v>
      </c>
      <c r="AK172">
        <v>1964.625</v>
      </c>
      <c r="AL172">
        <v>0.02</v>
      </c>
      <c r="AM172">
        <v>785.85</v>
      </c>
      <c r="AN172">
        <v>7.0000000000000007E-2</v>
      </c>
      <c r="AO172">
        <v>2750.4750000000004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</row>
    <row r="173" spans="1:49">
      <c r="A173" t="s">
        <v>828</v>
      </c>
      <c r="B173" t="s">
        <v>829</v>
      </c>
      <c r="C173" t="s">
        <v>830</v>
      </c>
      <c r="D173" t="s">
        <v>831</v>
      </c>
      <c r="E173">
        <v>36625.83</v>
      </c>
      <c r="F173">
        <v>0.02</v>
      </c>
      <c r="G173">
        <v>732.51660000000004</v>
      </c>
      <c r="H173">
        <v>35893.313399999999</v>
      </c>
      <c r="I173">
        <v>7178.6626800000004</v>
      </c>
      <c r="J173">
        <v>639</v>
      </c>
      <c r="K173">
        <v>0</v>
      </c>
      <c r="L173">
        <v>43710.97608</v>
      </c>
      <c r="M173">
        <v>879.01992000000007</v>
      </c>
      <c r="O173">
        <v>250</v>
      </c>
      <c r="P173">
        <v>5</v>
      </c>
      <c r="Q173">
        <v>245</v>
      </c>
      <c r="R173">
        <v>294</v>
      </c>
      <c r="S173">
        <v>44004.97608</v>
      </c>
      <c r="T173">
        <v>885.01992000000007</v>
      </c>
      <c r="V173">
        <v>487.5</v>
      </c>
      <c r="W173">
        <v>9.75</v>
      </c>
      <c r="X173">
        <v>477.75</v>
      </c>
      <c r="Y173">
        <v>573.29999999999995</v>
      </c>
      <c r="Z173">
        <v>44284.276080000003</v>
      </c>
      <c r="AA173">
        <v>890.71992</v>
      </c>
      <c r="AC173">
        <v>570.83000000000004</v>
      </c>
      <c r="AD173">
        <v>11.416600000000001</v>
      </c>
      <c r="AE173">
        <v>559.41340000000002</v>
      </c>
      <c r="AF173">
        <v>671.29607999999996</v>
      </c>
      <c r="AG173">
        <v>44382.27216</v>
      </c>
      <c r="AH173">
        <v>892.71984000000009</v>
      </c>
      <c r="AJ173">
        <v>0.05</v>
      </c>
      <c r="AK173">
        <v>1831.2915000000003</v>
      </c>
      <c r="AL173">
        <v>0.02</v>
      </c>
      <c r="AM173">
        <v>732.51660000000004</v>
      </c>
      <c r="AN173">
        <v>7.0000000000000007E-2</v>
      </c>
      <c r="AO173">
        <v>2563.8081000000002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</row>
    <row r="174" spans="1:49">
      <c r="A174" t="s">
        <v>832</v>
      </c>
      <c r="B174" t="s">
        <v>833</v>
      </c>
      <c r="C174" t="s">
        <v>834</v>
      </c>
      <c r="D174" t="s">
        <v>835</v>
      </c>
      <c r="E174">
        <v>36417.5</v>
      </c>
      <c r="F174">
        <v>0.02</v>
      </c>
      <c r="G174">
        <v>728.35</v>
      </c>
      <c r="H174">
        <v>35689.15</v>
      </c>
      <c r="I174">
        <v>7137.8300000000008</v>
      </c>
      <c r="J174">
        <v>639</v>
      </c>
      <c r="K174">
        <v>0</v>
      </c>
      <c r="L174">
        <v>43465.98</v>
      </c>
      <c r="M174">
        <v>874.02</v>
      </c>
      <c r="O174">
        <v>250</v>
      </c>
      <c r="P174">
        <v>5</v>
      </c>
      <c r="Q174">
        <v>245</v>
      </c>
      <c r="R174">
        <v>294</v>
      </c>
      <c r="S174">
        <v>43759.98</v>
      </c>
      <c r="T174">
        <v>880.02</v>
      </c>
      <c r="V174">
        <v>487.5</v>
      </c>
      <c r="W174">
        <v>9.75</v>
      </c>
      <c r="X174">
        <v>477.75</v>
      </c>
      <c r="Y174">
        <v>573.29999999999995</v>
      </c>
      <c r="Z174">
        <v>44039.280000000006</v>
      </c>
      <c r="AA174">
        <v>885.72</v>
      </c>
      <c r="AC174">
        <v>570.83000000000004</v>
      </c>
      <c r="AD174">
        <v>11.416600000000001</v>
      </c>
      <c r="AE174">
        <v>559.41340000000002</v>
      </c>
      <c r="AF174">
        <v>671.29607999999996</v>
      </c>
      <c r="AG174">
        <v>44137.276080000003</v>
      </c>
      <c r="AH174">
        <v>887.71992</v>
      </c>
      <c r="AJ174">
        <v>0.05</v>
      </c>
      <c r="AK174">
        <v>1820.875</v>
      </c>
      <c r="AL174">
        <v>0.02</v>
      </c>
      <c r="AM174">
        <v>728.35</v>
      </c>
      <c r="AN174">
        <v>7.0000000000000007E-2</v>
      </c>
      <c r="AO174">
        <v>2549.2250000000004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</row>
    <row r="175" spans="1:49">
      <c r="A175" t="s">
        <v>836</v>
      </c>
      <c r="B175" t="s">
        <v>837</v>
      </c>
      <c r="C175" t="s">
        <v>838</v>
      </c>
      <c r="D175" t="s">
        <v>839</v>
      </c>
      <c r="E175">
        <v>41792.5</v>
      </c>
      <c r="F175">
        <v>0.02</v>
      </c>
      <c r="G175">
        <v>835.85</v>
      </c>
      <c r="H175">
        <v>40956.65</v>
      </c>
      <c r="I175">
        <v>8191.3300000000008</v>
      </c>
      <c r="J175">
        <v>639</v>
      </c>
      <c r="K175">
        <v>0</v>
      </c>
      <c r="L175">
        <v>49786.98</v>
      </c>
      <c r="M175">
        <v>1003.02</v>
      </c>
      <c r="O175">
        <v>250</v>
      </c>
      <c r="P175">
        <v>5</v>
      </c>
      <c r="Q175">
        <v>245</v>
      </c>
      <c r="R175">
        <v>294</v>
      </c>
      <c r="S175">
        <v>50080.98</v>
      </c>
      <c r="T175">
        <v>1009.02</v>
      </c>
      <c r="V175">
        <v>487.5</v>
      </c>
      <c r="W175">
        <v>9.75</v>
      </c>
      <c r="X175">
        <v>477.75</v>
      </c>
      <c r="Y175">
        <v>573.29999999999995</v>
      </c>
      <c r="Z175">
        <v>50360.280000000006</v>
      </c>
      <c r="AA175">
        <v>1014.72</v>
      </c>
      <c r="AC175">
        <v>570.83000000000004</v>
      </c>
      <c r="AD175">
        <v>11.416600000000001</v>
      </c>
      <c r="AE175">
        <v>559.41340000000002</v>
      </c>
      <c r="AF175">
        <v>671.29607999999996</v>
      </c>
      <c r="AG175">
        <v>50458.276080000003</v>
      </c>
      <c r="AH175">
        <v>1016.71992</v>
      </c>
      <c r="AJ175">
        <v>0.05</v>
      </c>
      <c r="AK175">
        <v>2089.625</v>
      </c>
      <c r="AL175">
        <v>0.02</v>
      </c>
      <c r="AM175">
        <v>835.85</v>
      </c>
      <c r="AN175">
        <v>7.0000000000000007E-2</v>
      </c>
      <c r="AO175">
        <v>2925.4750000000004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</row>
    <row r="176" spans="1:49">
      <c r="A176" t="s">
        <v>840</v>
      </c>
      <c r="B176" t="s">
        <v>841</v>
      </c>
      <c r="C176" t="s">
        <v>842</v>
      </c>
      <c r="D176" t="s">
        <v>843</v>
      </c>
      <c r="E176">
        <v>39125.83</v>
      </c>
      <c r="F176">
        <v>0.02</v>
      </c>
      <c r="G176">
        <v>782.51660000000004</v>
      </c>
      <c r="H176">
        <v>38343.313399999999</v>
      </c>
      <c r="I176">
        <v>7668.6626800000004</v>
      </c>
      <c r="J176">
        <v>639</v>
      </c>
      <c r="K176">
        <v>0</v>
      </c>
      <c r="L176">
        <v>46650.97608</v>
      </c>
      <c r="M176">
        <v>939.01991999999996</v>
      </c>
      <c r="O176">
        <v>250</v>
      </c>
      <c r="P176">
        <v>5</v>
      </c>
      <c r="Q176">
        <v>245</v>
      </c>
      <c r="R176">
        <v>294</v>
      </c>
      <c r="S176">
        <v>46944.97608</v>
      </c>
      <c r="T176">
        <v>945.01991999999996</v>
      </c>
      <c r="V176">
        <v>487.5</v>
      </c>
      <c r="W176">
        <v>9.75</v>
      </c>
      <c r="X176">
        <v>477.75</v>
      </c>
      <c r="Y176">
        <v>573.29999999999995</v>
      </c>
      <c r="Z176">
        <v>47224.276080000003</v>
      </c>
      <c r="AA176">
        <v>950.71992</v>
      </c>
      <c r="AC176">
        <v>570.83000000000004</v>
      </c>
      <c r="AD176">
        <v>11.416600000000001</v>
      </c>
      <c r="AE176">
        <v>559.41340000000002</v>
      </c>
      <c r="AF176">
        <v>671.29607999999996</v>
      </c>
      <c r="AG176">
        <v>47322.27216</v>
      </c>
      <c r="AH176">
        <v>952.71983999999998</v>
      </c>
      <c r="AJ176">
        <v>0.05</v>
      </c>
      <c r="AK176">
        <v>1956.2915000000003</v>
      </c>
      <c r="AL176">
        <v>0.02</v>
      </c>
      <c r="AM176">
        <v>782.51660000000004</v>
      </c>
      <c r="AN176">
        <v>7.0000000000000007E-2</v>
      </c>
      <c r="AO176">
        <v>2738.8081000000002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</row>
    <row r="177" spans="1:49">
      <c r="A177" t="s">
        <v>844</v>
      </c>
      <c r="B177" t="s">
        <v>845</v>
      </c>
      <c r="C177" t="s">
        <v>846</v>
      </c>
      <c r="D177" t="s">
        <v>847</v>
      </c>
      <c r="E177">
        <v>34221.67</v>
      </c>
      <c r="F177">
        <v>0.02</v>
      </c>
      <c r="G177">
        <v>684.43340000000001</v>
      </c>
      <c r="H177">
        <v>33537.236599999997</v>
      </c>
      <c r="I177">
        <v>6707.4473199999993</v>
      </c>
      <c r="J177">
        <v>639</v>
      </c>
      <c r="K177">
        <v>0</v>
      </c>
      <c r="L177">
        <v>40883.683919999996</v>
      </c>
      <c r="M177">
        <v>821.32007999999996</v>
      </c>
      <c r="O177">
        <v>250</v>
      </c>
      <c r="P177">
        <v>5</v>
      </c>
      <c r="Q177">
        <v>245</v>
      </c>
      <c r="R177">
        <v>294</v>
      </c>
      <c r="S177">
        <v>41177.683919999996</v>
      </c>
      <c r="T177">
        <v>827.32007999999996</v>
      </c>
      <c r="V177">
        <v>487.5</v>
      </c>
      <c r="W177">
        <v>9.75</v>
      </c>
      <c r="X177">
        <v>477.75</v>
      </c>
      <c r="Y177">
        <v>573.29999999999995</v>
      </c>
      <c r="Z177">
        <v>41456.983919999999</v>
      </c>
      <c r="AA177">
        <v>833.02008000000001</v>
      </c>
      <c r="AC177">
        <v>570.83000000000004</v>
      </c>
      <c r="AD177">
        <v>11.416600000000001</v>
      </c>
      <c r="AE177">
        <v>559.41340000000002</v>
      </c>
      <c r="AF177">
        <v>671.29607999999996</v>
      </c>
      <c r="AG177">
        <v>41554.979999999996</v>
      </c>
      <c r="AH177">
        <v>835.02</v>
      </c>
      <c r="AJ177">
        <v>0.05</v>
      </c>
      <c r="AK177">
        <v>1711.0835</v>
      </c>
      <c r="AL177">
        <v>0.02</v>
      </c>
      <c r="AM177">
        <v>684.43340000000001</v>
      </c>
      <c r="AN177">
        <v>7.0000000000000007E-2</v>
      </c>
      <c r="AO177">
        <v>2395.5169000000001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</row>
    <row r="178" spans="1:49">
      <c r="A178" t="s">
        <v>848</v>
      </c>
      <c r="B178" t="s">
        <v>849</v>
      </c>
      <c r="C178" t="s">
        <v>850</v>
      </c>
      <c r="D178" t="s">
        <v>851</v>
      </c>
      <c r="E178">
        <v>39596.67</v>
      </c>
      <c r="F178">
        <v>0.02</v>
      </c>
      <c r="G178">
        <v>791.93340000000001</v>
      </c>
      <c r="H178">
        <v>38804.736599999997</v>
      </c>
      <c r="I178">
        <v>7760.9473199999993</v>
      </c>
      <c r="J178">
        <v>639</v>
      </c>
      <c r="K178">
        <v>0</v>
      </c>
      <c r="L178">
        <v>47204.683919999996</v>
      </c>
      <c r="M178">
        <v>950.32007999999996</v>
      </c>
      <c r="O178">
        <v>250</v>
      </c>
      <c r="P178">
        <v>5</v>
      </c>
      <c r="Q178">
        <v>245</v>
      </c>
      <c r="R178">
        <v>294</v>
      </c>
      <c r="S178">
        <v>47498.683919999996</v>
      </c>
      <c r="T178">
        <v>956.32007999999996</v>
      </c>
      <c r="V178">
        <v>487.5</v>
      </c>
      <c r="W178">
        <v>9.75</v>
      </c>
      <c r="X178">
        <v>477.75</v>
      </c>
      <c r="Y178">
        <v>573.29999999999995</v>
      </c>
      <c r="Z178">
        <v>47777.983919999999</v>
      </c>
      <c r="AA178">
        <v>962.02008000000001</v>
      </c>
      <c r="AC178">
        <v>570.83000000000004</v>
      </c>
      <c r="AD178">
        <v>11.416600000000001</v>
      </c>
      <c r="AE178">
        <v>559.41340000000002</v>
      </c>
      <c r="AF178">
        <v>671.29607999999996</v>
      </c>
      <c r="AG178">
        <v>47875.979999999996</v>
      </c>
      <c r="AH178">
        <v>964.02</v>
      </c>
      <c r="AJ178">
        <v>0.05</v>
      </c>
      <c r="AK178">
        <v>1979.8335</v>
      </c>
      <c r="AL178">
        <v>0.02</v>
      </c>
      <c r="AM178">
        <v>791.93340000000001</v>
      </c>
      <c r="AN178">
        <v>7.0000000000000007E-2</v>
      </c>
      <c r="AO178">
        <v>2771.7669000000001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</row>
    <row r="179" spans="1:49">
      <c r="A179" t="s">
        <v>852</v>
      </c>
      <c r="B179" t="s">
        <v>853</v>
      </c>
      <c r="C179" t="s">
        <v>854</v>
      </c>
      <c r="D179" t="s">
        <v>855</v>
      </c>
      <c r="E179">
        <v>36930</v>
      </c>
      <c r="F179">
        <v>0.02</v>
      </c>
      <c r="G179">
        <v>738.6</v>
      </c>
      <c r="H179">
        <v>36191.4</v>
      </c>
      <c r="I179">
        <v>7238.2800000000007</v>
      </c>
      <c r="J179">
        <v>639</v>
      </c>
      <c r="K179">
        <v>0</v>
      </c>
      <c r="L179">
        <v>44068.68</v>
      </c>
      <c r="M179">
        <v>886.32</v>
      </c>
      <c r="O179">
        <v>250</v>
      </c>
      <c r="P179">
        <v>5</v>
      </c>
      <c r="Q179">
        <v>245</v>
      </c>
      <c r="R179">
        <v>294</v>
      </c>
      <c r="S179">
        <v>44362.68</v>
      </c>
      <c r="T179">
        <v>892.32</v>
      </c>
      <c r="V179">
        <v>487.5</v>
      </c>
      <c r="W179">
        <v>9.75</v>
      </c>
      <c r="X179">
        <v>477.75</v>
      </c>
      <c r="Y179">
        <v>573.29999999999995</v>
      </c>
      <c r="Z179">
        <v>44641.98</v>
      </c>
      <c r="AA179">
        <v>898.02</v>
      </c>
      <c r="AC179">
        <v>570.83000000000004</v>
      </c>
      <c r="AD179">
        <v>11.416600000000001</v>
      </c>
      <c r="AE179">
        <v>559.41340000000002</v>
      </c>
      <c r="AF179">
        <v>671.29607999999996</v>
      </c>
      <c r="AG179">
        <v>44739.97608</v>
      </c>
      <c r="AH179">
        <v>900.01992000000007</v>
      </c>
      <c r="AJ179">
        <v>0.05</v>
      </c>
      <c r="AK179">
        <v>1846.5</v>
      </c>
      <c r="AL179">
        <v>0.02</v>
      </c>
      <c r="AM179">
        <v>738.6</v>
      </c>
      <c r="AN179">
        <v>7.0000000000000007E-2</v>
      </c>
      <c r="AO179">
        <v>2585.1000000000004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</row>
    <row r="180" spans="1:49">
      <c r="A180" t="s">
        <v>856</v>
      </c>
      <c r="B180" t="s">
        <v>857</v>
      </c>
      <c r="C180" t="s">
        <v>858</v>
      </c>
      <c r="D180" t="s">
        <v>859</v>
      </c>
      <c r="E180">
        <v>37413.33</v>
      </c>
      <c r="F180">
        <v>0.02</v>
      </c>
      <c r="G180">
        <v>748.26660000000004</v>
      </c>
      <c r="H180">
        <v>36665.063399999999</v>
      </c>
      <c r="I180">
        <v>7333.0126799999998</v>
      </c>
      <c r="J180">
        <v>639</v>
      </c>
      <c r="K180">
        <v>0</v>
      </c>
      <c r="L180">
        <v>44637.076079999999</v>
      </c>
      <c r="M180">
        <v>897.91992000000005</v>
      </c>
      <c r="O180">
        <v>250</v>
      </c>
      <c r="P180">
        <v>5</v>
      </c>
      <c r="Q180">
        <v>245</v>
      </c>
      <c r="R180">
        <v>294</v>
      </c>
      <c r="S180">
        <v>44931.076079999999</v>
      </c>
      <c r="T180">
        <v>903.91992000000005</v>
      </c>
      <c r="V180">
        <v>487.5</v>
      </c>
      <c r="W180">
        <v>9.75</v>
      </c>
      <c r="X180">
        <v>477.75</v>
      </c>
      <c r="Y180">
        <v>573.29999999999995</v>
      </c>
      <c r="Z180">
        <v>45210.376080000002</v>
      </c>
      <c r="AA180">
        <v>909.61991999999998</v>
      </c>
      <c r="AC180">
        <v>570.83000000000004</v>
      </c>
      <c r="AD180">
        <v>11.416600000000001</v>
      </c>
      <c r="AE180">
        <v>559.41340000000002</v>
      </c>
      <c r="AF180">
        <v>671.29607999999996</v>
      </c>
      <c r="AG180">
        <v>45308.372159999999</v>
      </c>
      <c r="AH180">
        <v>911.61984000000007</v>
      </c>
      <c r="AJ180">
        <v>0.05</v>
      </c>
      <c r="AK180">
        <v>1870.6665000000003</v>
      </c>
      <c r="AL180">
        <v>0.02</v>
      </c>
      <c r="AM180">
        <v>748.26660000000004</v>
      </c>
      <c r="AN180">
        <v>7.0000000000000007E-2</v>
      </c>
      <c r="AO180">
        <v>2618.9331000000002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</row>
    <row r="181" spans="1:49">
      <c r="A181" t="s">
        <v>860</v>
      </c>
      <c r="B181" t="s">
        <v>861</v>
      </c>
      <c r="C181" t="s">
        <v>862</v>
      </c>
      <c r="D181" t="s">
        <v>863</v>
      </c>
      <c r="E181">
        <v>38659.17</v>
      </c>
      <c r="F181">
        <v>0.02</v>
      </c>
      <c r="G181">
        <v>773.18340000000001</v>
      </c>
      <c r="H181">
        <v>37885.986599999997</v>
      </c>
      <c r="I181">
        <v>7577.1973199999993</v>
      </c>
      <c r="J181">
        <v>639</v>
      </c>
      <c r="K181">
        <v>0</v>
      </c>
      <c r="L181">
        <v>46102.183919999996</v>
      </c>
      <c r="M181">
        <v>927.82007999999996</v>
      </c>
      <c r="O181">
        <v>250</v>
      </c>
      <c r="P181">
        <v>5</v>
      </c>
      <c r="Q181">
        <v>245</v>
      </c>
      <c r="R181">
        <v>294</v>
      </c>
      <c r="S181">
        <v>46396.183919999996</v>
      </c>
      <c r="T181">
        <v>933.82007999999996</v>
      </c>
      <c r="V181">
        <v>487.5</v>
      </c>
      <c r="W181">
        <v>9.75</v>
      </c>
      <c r="X181">
        <v>477.75</v>
      </c>
      <c r="Y181">
        <v>573.29999999999995</v>
      </c>
      <c r="Z181">
        <v>46675.483919999999</v>
      </c>
      <c r="AA181">
        <v>939.52008000000001</v>
      </c>
      <c r="AC181">
        <v>570.83000000000004</v>
      </c>
      <c r="AD181">
        <v>11.416600000000001</v>
      </c>
      <c r="AE181">
        <v>559.41340000000002</v>
      </c>
      <c r="AF181">
        <v>671.29607999999996</v>
      </c>
      <c r="AG181">
        <v>46773.479999999996</v>
      </c>
      <c r="AH181">
        <v>941.52</v>
      </c>
      <c r="AJ181">
        <v>0.05</v>
      </c>
      <c r="AK181">
        <v>1932.9585</v>
      </c>
      <c r="AL181">
        <v>0.02</v>
      </c>
      <c r="AM181">
        <v>773.18340000000001</v>
      </c>
      <c r="AN181">
        <v>7.0000000000000007E-2</v>
      </c>
      <c r="AO181">
        <v>2706.1419000000001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</row>
    <row r="182" spans="1:49">
      <c r="A182" t="s">
        <v>864</v>
      </c>
      <c r="B182" t="s">
        <v>865</v>
      </c>
      <c r="C182" t="s">
        <v>866</v>
      </c>
      <c r="D182" t="s">
        <v>867</v>
      </c>
      <c r="E182">
        <v>37663.33</v>
      </c>
      <c r="F182">
        <v>0.02</v>
      </c>
      <c r="G182">
        <v>753.26660000000004</v>
      </c>
      <c r="H182">
        <v>36910.063399999999</v>
      </c>
      <c r="I182">
        <v>7382.0126799999998</v>
      </c>
      <c r="J182">
        <v>639</v>
      </c>
      <c r="K182">
        <v>0</v>
      </c>
      <c r="L182">
        <v>44931.076079999999</v>
      </c>
      <c r="M182">
        <v>903.91992000000005</v>
      </c>
      <c r="O182">
        <v>250</v>
      </c>
      <c r="P182">
        <v>5</v>
      </c>
      <c r="Q182">
        <v>245</v>
      </c>
      <c r="R182">
        <v>294</v>
      </c>
      <c r="S182">
        <v>45225.076079999999</v>
      </c>
      <c r="T182">
        <v>909.91992000000005</v>
      </c>
      <c r="V182">
        <v>487.5</v>
      </c>
      <c r="W182">
        <v>9.75</v>
      </c>
      <c r="X182">
        <v>477.75</v>
      </c>
      <c r="Y182">
        <v>573.29999999999995</v>
      </c>
      <c r="Z182">
        <v>45504.376080000002</v>
      </c>
      <c r="AA182">
        <v>915.61991999999998</v>
      </c>
      <c r="AC182">
        <v>570.83000000000004</v>
      </c>
      <c r="AD182">
        <v>11.416600000000001</v>
      </c>
      <c r="AE182">
        <v>559.41340000000002</v>
      </c>
      <c r="AF182">
        <v>671.29607999999996</v>
      </c>
      <c r="AG182">
        <v>45602.372159999999</v>
      </c>
      <c r="AH182">
        <v>917.61984000000007</v>
      </c>
      <c r="AJ182">
        <v>0.05</v>
      </c>
      <c r="AK182">
        <v>1883.1665000000003</v>
      </c>
      <c r="AL182">
        <v>0.02</v>
      </c>
      <c r="AM182">
        <v>753.26660000000004</v>
      </c>
      <c r="AN182">
        <v>7.0000000000000007E-2</v>
      </c>
      <c r="AO182">
        <v>2636.4331000000002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</row>
    <row r="183" spans="1:49">
      <c r="A183" t="s">
        <v>868</v>
      </c>
      <c r="B183" t="s">
        <v>869</v>
      </c>
      <c r="C183" t="s">
        <v>870</v>
      </c>
      <c r="D183" t="s">
        <v>871</v>
      </c>
      <c r="E183">
        <v>42788.33</v>
      </c>
      <c r="F183">
        <v>0.02</v>
      </c>
      <c r="G183">
        <v>855.76660000000004</v>
      </c>
      <c r="H183">
        <v>41932.563399999999</v>
      </c>
      <c r="I183">
        <v>8386.5126799999998</v>
      </c>
      <c r="J183">
        <v>639</v>
      </c>
      <c r="K183">
        <v>0</v>
      </c>
      <c r="L183">
        <v>50958.076079999999</v>
      </c>
      <c r="M183">
        <v>1026.91992</v>
      </c>
      <c r="O183">
        <v>250</v>
      </c>
      <c r="P183">
        <v>5</v>
      </c>
      <c r="Q183">
        <v>245</v>
      </c>
      <c r="R183">
        <v>294</v>
      </c>
      <c r="S183">
        <v>51252.076079999999</v>
      </c>
      <c r="T183">
        <v>1032.91992</v>
      </c>
      <c r="V183">
        <v>487.5</v>
      </c>
      <c r="W183">
        <v>9.75</v>
      </c>
      <c r="X183">
        <v>477.75</v>
      </c>
      <c r="Y183">
        <v>573.29999999999995</v>
      </c>
      <c r="Z183">
        <v>51531.376080000002</v>
      </c>
      <c r="AA183">
        <v>1038.6199200000001</v>
      </c>
      <c r="AC183">
        <v>570.83000000000004</v>
      </c>
      <c r="AD183">
        <v>11.416600000000001</v>
      </c>
      <c r="AE183">
        <v>559.41340000000002</v>
      </c>
      <c r="AF183">
        <v>671.29607999999996</v>
      </c>
      <c r="AG183">
        <v>51629.372159999999</v>
      </c>
      <c r="AH183">
        <v>1040.6198400000001</v>
      </c>
      <c r="AJ183">
        <v>0.05</v>
      </c>
      <c r="AK183">
        <v>2139.4165000000003</v>
      </c>
      <c r="AL183">
        <v>0.02</v>
      </c>
      <c r="AM183">
        <v>855.76660000000004</v>
      </c>
      <c r="AN183">
        <v>7.0000000000000007E-2</v>
      </c>
      <c r="AO183">
        <v>2995.1831000000002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</row>
    <row r="184" spans="1:49">
      <c r="A184" t="s">
        <v>872</v>
      </c>
      <c r="B184" t="s">
        <v>873</v>
      </c>
      <c r="C184" t="s">
        <v>874</v>
      </c>
      <c r="D184" t="s">
        <v>875</v>
      </c>
      <c r="E184">
        <v>44034.17</v>
      </c>
      <c r="F184">
        <v>0.02</v>
      </c>
      <c r="G184">
        <v>880.68340000000001</v>
      </c>
      <c r="H184">
        <v>43153.486599999997</v>
      </c>
      <c r="I184">
        <v>8630.6973199999993</v>
      </c>
      <c r="J184">
        <v>639</v>
      </c>
      <c r="K184">
        <v>0</v>
      </c>
      <c r="L184">
        <v>52423.183919999996</v>
      </c>
      <c r="M184">
        <v>1056.82008</v>
      </c>
      <c r="O184">
        <v>250</v>
      </c>
      <c r="P184">
        <v>5</v>
      </c>
      <c r="Q184">
        <v>245</v>
      </c>
      <c r="R184">
        <v>294</v>
      </c>
      <c r="S184">
        <v>52717.183919999996</v>
      </c>
      <c r="T184">
        <v>1062.82008</v>
      </c>
      <c r="V184">
        <v>487.5</v>
      </c>
      <c r="W184">
        <v>9.75</v>
      </c>
      <c r="X184">
        <v>477.75</v>
      </c>
      <c r="Y184">
        <v>573.29999999999995</v>
      </c>
      <c r="Z184">
        <v>52996.483919999999</v>
      </c>
      <c r="AA184">
        <v>1068.52008</v>
      </c>
      <c r="AC184">
        <v>570.83000000000004</v>
      </c>
      <c r="AD184">
        <v>11.416600000000001</v>
      </c>
      <c r="AE184">
        <v>559.41340000000002</v>
      </c>
      <c r="AF184">
        <v>671.29607999999996</v>
      </c>
      <c r="AG184">
        <v>53094.479999999996</v>
      </c>
      <c r="AH184">
        <v>1070.52</v>
      </c>
      <c r="AJ184">
        <v>0.05</v>
      </c>
      <c r="AK184">
        <v>2201.7085000000002</v>
      </c>
      <c r="AL184">
        <v>0.02</v>
      </c>
      <c r="AM184">
        <v>880.68340000000001</v>
      </c>
      <c r="AN184">
        <v>7.0000000000000007E-2</v>
      </c>
      <c r="AO184">
        <v>3082.3919000000001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</row>
    <row r="185" spans="1:49">
      <c r="A185" t="s">
        <v>876</v>
      </c>
      <c r="B185" t="s">
        <v>877</v>
      </c>
      <c r="C185" t="s">
        <v>878</v>
      </c>
      <c r="D185" t="s">
        <v>879</v>
      </c>
      <c r="E185">
        <v>43038.33</v>
      </c>
      <c r="F185">
        <v>0.02</v>
      </c>
      <c r="G185">
        <v>860.76660000000004</v>
      </c>
      <c r="H185">
        <v>42177.563399999999</v>
      </c>
      <c r="I185">
        <v>8435.5126799999998</v>
      </c>
      <c r="J185">
        <v>639</v>
      </c>
      <c r="K185">
        <v>0</v>
      </c>
      <c r="L185">
        <v>51252.076079999999</v>
      </c>
      <c r="M185">
        <v>1032.91992</v>
      </c>
      <c r="O185">
        <v>250</v>
      </c>
      <c r="P185">
        <v>5</v>
      </c>
      <c r="Q185">
        <v>245</v>
      </c>
      <c r="R185">
        <v>294</v>
      </c>
      <c r="S185">
        <v>51546.076079999999</v>
      </c>
      <c r="T185">
        <v>1038.91992</v>
      </c>
      <c r="V185">
        <v>487.5</v>
      </c>
      <c r="W185">
        <v>9.75</v>
      </c>
      <c r="X185">
        <v>477.75</v>
      </c>
      <c r="Y185">
        <v>573.29999999999995</v>
      </c>
      <c r="Z185">
        <v>51825.376080000002</v>
      </c>
      <c r="AA185">
        <v>1044.6199200000001</v>
      </c>
      <c r="AC185">
        <v>570.83000000000004</v>
      </c>
      <c r="AD185">
        <v>11.416600000000001</v>
      </c>
      <c r="AE185">
        <v>559.41340000000002</v>
      </c>
      <c r="AF185">
        <v>671.29607999999996</v>
      </c>
      <c r="AG185">
        <v>51923.372159999999</v>
      </c>
      <c r="AH185">
        <v>1046.6198400000001</v>
      </c>
      <c r="AJ185">
        <v>0.05</v>
      </c>
      <c r="AK185">
        <v>2151.9165000000003</v>
      </c>
      <c r="AL185">
        <v>0.02</v>
      </c>
      <c r="AM185">
        <v>860.76660000000004</v>
      </c>
      <c r="AN185">
        <v>7.0000000000000007E-2</v>
      </c>
      <c r="AO185">
        <v>3012.6831000000002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</row>
    <row r="186" spans="1:49">
      <c r="A186" t="s">
        <v>880</v>
      </c>
      <c r="B186" t="s">
        <v>881</v>
      </c>
      <c r="C186" t="s">
        <v>882</v>
      </c>
      <c r="D186" t="s">
        <v>883</v>
      </c>
      <c r="E186">
        <v>40121.67</v>
      </c>
      <c r="F186">
        <v>0.02</v>
      </c>
      <c r="G186">
        <v>802.43340000000001</v>
      </c>
      <c r="H186">
        <v>39319.236599999997</v>
      </c>
      <c r="I186">
        <v>7863.8473199999999</v>
      </c>
      <c r="J186">
        <v>639</v>
      </c>
      <c r="K186">
        <v>0</v>
      </c>
      <c r="L186">
        <v>47822.083919999997</v>
      </c>
      <c r="M186">
        <v>962.92007999999998</v>
      </c>
      <c r="O186">
        <v>250</v>
      </c>
      <c r="P186">
        <v>5</v>
      </c>
      <c r="Q186">
        <v>245</v>
      </c>
      <c r="R186">
        <v>294</v>
      </c>
      <c r="S186">
        <v>48116.083919999997</v>
      </c>
      <c r="T186">
        <v>968.92007999999998</v>
      </c>
      <c r="V186">
        <v>487.5</v>
      </c>
      <c r="W186">
        <v>9.75</v>
      </c>
      <c r="X186">
        <v>477.75</v>
      </c>
      <c r="Y186">
        <v>573.29999999999995</v>
      </c>
      <c r="Z186">
        <v>48395.38392</v>
      </c>
      <c r="AA186">
        <v>974.62007999999992</v>
      </c>
      <c r="AC186">
        <v>570.83000000000004</v>
      </c>
      <c r="AD186">
        <v>11.416600000000001</v>
      </c>
      <c r="AE186">
        <v>559.41340000000002</v>
      </c>
      <c r="AF186">
        <v>671.29607999999996</v>
      </c>
      <c r="AG186">
        <v>48493.38</v>
      </c>
      <c r="AH186">
        <v>976.62</v>
      </c>
      <c r="AJ186">
        <v>0.05</v>
      </c>
      <c r="AK186">
        <v>2006.0835</v>
      </c>
      <c r="AL186">
        <v>0.02</v>
      </c>
      <c r="AM186">
        <v>802.43340000000001</v>
      </c>
      <c r="AN186">
        <v>7.0000000000000007E-2</v>
      </c>
      <c r="AO186">
        <v>2808.5169000000001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</row>
    <row r="187" spans="1:49">
      <c r="A187" t="s">
        <v>884</v>
      </c>
      <c r="B187" t="s">
        <v>885</v>
      </c>
      <c r="C187" t="s">
        <v>886</v>
      </c>
      <c r="D187" t="s">
        <v>887</v>
      </c>
      <c r="E187">
        <v>41367.5</v>
      </c>
      <c r="F187">
        <v>0.02</v>
      </c>
      <c r="G187">
        <v>827.35</v>
      </c>
      <c r="H187">
        <v>40540.15</v>
      </c>
      <c r="I187">
        <v>8108.0300000000007</v>
      </c>
      <c r="J187">
        <v>639</v>
      </c>
      <c r="K187">
        <v>0</v>
      </c>
      <c r="L187">
        <v>49287.18</v>
      </c>
      <c r="M187">
        <v>992.81999999999994</v>
      </c>
      <c r="O187">
        <v>250</v>
      </c>
      <c r="P187">
        <v>5</v>
      </c>
      <c r="Q187">
        <v>245</v>
      </c>
      <c r="R187">
        <v>294</v>
      </c>
      <c r="S187">
        <v>49581.18</v>
      </c>
      <c r="T187">
        <v>998.81999999999994</v>
      </c>
      <c r="V187">
        <v>487.5</v>
      </c>
      <c r="W187">
        <v>9.75</v>
      </c>
      <c r="X187">
        <v>477.75</v>
      </c>
      <c r="Y187">
        <v>573.29999999999995</v>
      </c>
      <c r="Z187">
        <v>49860.480000000003</v>
      </c>
      <c r="AA187">
        <v>1004.52</v>
      </c>
      <c r="AC187">
        <v>570.83000000000004</v>
      </c>
      <c r="AD187">
        <v>11.416600000000001</v>
      </c>
      <c r="AE187">
        <v>559.41340000000002</v>
      </c>
      <c r="AF187">
        <v>671.29607999999996</v>
      </c>
      <c r="AG187">
        <v>49958.47608</v>
      </c>
      <c r="AH187">
        <v>1006.51992</v>
      </c>
      <c r="AJ187">
        <v>0.05</v>
      </c>
      <c r="AK187">
        <v>2068.375</v>
      </c>
      <c r="AL187">
        <v>0.02</v>
      </c>
      <c r="AM187">
        <v>827.35</v>
      </c>
      <c r="AN187">
        <v>7.0000000000000007E-2</v>
      </c>
      <c r="AO187">
        <v>2895.7250000000004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</row>
    <row r="188" spans="1:49">
      <c r="A188" t="s">
        <v>888</v>
      </c>
      <c r="B188" t="s">
        <v>889</v>
      </c>
      <c r="C188" t="s">
        <v>890</v>
      </c>
      <c r="D188" t="s">
        <v>891</v>
      </c>
      <c r="E188">
        <v>40371.67</v>
      </c>
      <c r="F188">
        <v>0.02</v>
      </c>
      <c r="G188">
        <v>807.43340000000001</v>
      </c>
      <c r="H188">
        <v>39564.236599999997</v>
      </c>
      <c r="I188">
        <v>7912.8473199999999</v>
      </c>
      <c r="J188">
        <v>639</v>
      </c>
      <c r="K188">
        <v>0</v>
      </c>
      <c r="L188">
        <v>48116.083919999997</v>
      </c>
      <c r="M188">
        <v>968.92007999999998</v>
      </c>
      <c r="O188">
        <v>250</v>
      </c>
      <c r="P188">
        <v>5</v>
      </c>
      <c r="Q188">
        <v>245</v>
      </c>
      <c r="R188">
        <v>294</v>
      </c>
      <c r="S188">
        <v>48410.083919999997</v>
      </c>
      <c r="T188">
        <v>974.92007999999998</v>
      </c>
      <c r="V188">
        <v>487.5</v>
      </c>
      <c r="W188">
        <v>9.75</v>
      </c>
      <c r="X188">
        <v>477.75</v>
      </c>
      <c r="Y188">
        <v>573.29999999999995</v>
      </c>
      <c r="Z188">
        <v>48689.38392</v>
      </c>
      <c r="AA188">
        <v>980.62007999999992</v>
      </c>
      <c r="AC188">
        <v>570.83000000000004</v>
      </c>
      <c r="AD188">
        <v>11.416600000000001</v>
      </c>
      <c r="AE188">
        <v>559.41340000000002</v>
      </c>
      <c r="AF188">
        <v>671.29607999999996</v>
      </c>
      <c r="AG188">
        <v>48787.38</v>
      </c>
      <c r="AH188">
        <v>982.62</v>
      </c>
      <c r="AJ188">
        <v>0.05</v>
      </c>
      <c r="AK188">
        <v>2018.5835</v>
      </c>
      <c r="AL188">
        <v>0.02</v>
      </c>
      <c r="AM188">
        <v>807.43340000000001</v>
      </c>
      <c r="AN188">
        <v>7.0000000000000007E-2</v>
      </c>
      <c r="AO188">
        <v>2826.0169000000001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</row>
    <row r="189" spans="1:49">
      <c r="A189" t="s">
        <v>892</v>
      </c>
    </row>
    <row r="190" spans="1:49">
      <c r="A190" t="s">
        <v>893</v>
      </c>
      <c r="B190" t="s">
        <v>894</v>
      </c>
      <c r="C190" t="s">
        <v>895</v>
      </c>
      <c r="D190" t="s">
        <v>896</v>
      </c>
      <c r="E190">
        <v>35425.83</v>
      </c>
      <c r="F190">
        <v>0.02</v>
      </c>
      <c r="G190">
        <v>708.51660000000004</v>
      </c>
      <c r="H190">
        <v>34717.313399999999</v>
      </c>
      <c r="I190">
        <v>6943.4626800000005</v>
      </c>
      <c r="J190">
        <v>639</v>
      </c>
      <c r="K190">
        <v>0</v>
      </c>
      <c r="L190">
        <v>42299.776079999996</v>
      </c>
      <c r="M190">
        <v>850.21992</v>
      </c>
      <c r="O190">
        <v>250</v>
      </c>
      <c r="P190">
        <v>5</v>
      </c>
      <c r="Q190">
        <v>245</v>
      </c>
      <c r="R190">
        <v>294</v>
      </c>
      <c r="S190">
        <v>42593.776079999996</v>
      </c>
      <c r="T190">
        <v>856.21992</v>
      </c>
      <c r="V190">
        <v>487.5</v>
      </c>
      <c r="W190">
        <v>9.75</v>
      </c>
      <c r="X190">
        <v>477.75</v>
      </c>
      <c r="Y190">
        <v>573.29999999999995</v>
      </c>
      <c r="Z190">
        <v>42873.076079999999</v>
      </c>
      <c r="AA190">
        <v>861.91992000000005</v>
      </c>
      <c r="AC190">
        <v>570.83000000000004</v>
      </c>
      <c r="AD190">
        <v>11.416600000000001</v>
      </c>
      <c r="AE190">
        <v>559.41340000000002</v>
      </c>
      <c r="AF190">
        <v>671.29607999999996</v>
      </c>
      <c r="AG190">
        <v>42971.072159999996</v>
      </c>
      <c r="AH190">
        <v>863.91984000000002</v>
      </c>
      <c r="AJ190">
        <v>0.05</v>
      </c>
      <c r="AK190">
        <v>1771.2915000000003</v>
      </c>
      <c r="AL190">
        <v>0.02</v>
      </c>
      <c r="AM190">
        <v>708.51660000000004</v>
      </c>
      <c r="AN190">
        <v>7.0000000000000007E-2</v>
      </c>
      <c r="AO190">
        <v>2479.8081000000002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</row>
    <row r="191" spans="1:49">
      <c r="A191" t="s">
        <v>897</v>
      </c>
      <c r="B191" t="s">
        <v>898</v>
      </c>
      <c r="C191" t="s">
        <v>899</v>
      </c>
      <c r="D191" t="s">
        <v>900</v>
      </c>
      <c r="E191">
        <v>38342.5</v>
      </c>
      <c r="F191">
        <v>0.02</v>
      </c>
      <c r="G191">
        <v>766.85</v>
      </c>
      <c r="H191">
        <v>37575.65</v>
      </c>
      <c r="I191">
        <v>7515.130000000001</v>
      </c>
      <c r="J191">
        <v>639</v>
      </c>
      <c r="K191">
        <v>0</v>
      </c>
      <c r="L191">
        <v>45729.78</v>
      </c>
      <c r="M191">
        <v>920.22</v>
      </c>
      <c r="O191">
        <v>250</v>
      </c>
      <c r="P191">
        <v>5</v>
      </c>
      <c r="Q191">
        <v>245</v>
      </c>
      <c r="R191">
        <v>294</v>
      </c>
      <c r="S191">
        <v>46023.78</v>
      </c>
      <c r="T191">
        <v>926.22</v>
      </c>
      <c r="V191">
        <v>487.5</v>
      </c>
      <c r="W191">
        <v>9.75</v>
      </c>
      <c r="X191">
        <v>477.75</v>
      </c>
      <c r="Y191">
        <v>573.29999999999995</v>
      </c>
      <c r="Z191">
        <v>46303.08</v>
      </c>
      <c r="AA191">
        <v>931.92</v>
      </c>
      <c r="AC191">
        <v>570.83000000000004</v>
      </c>
      <c r="AD191">
        <v>11.416600000000001</v>
      </c>
      <c r="AE191">
        <v>559.41340000000002</v>
      </c>
      <c r="AF191">
        <v>671.29607999999996</v>
      </c>
      <c r="AG191">
        <v>46401.076079999999</v>
      </c>
      <c r="AH191">
        <v>933.91992000000005</v>
      </c>
      <c r="AJ191">
        <v>0.05</v>
      </c>
      <c r="AK191">
        <v>1917.125</v>
      </c>
      <c r="AL191">
        <v>0.02</v>
      </c>
      <c r="AM191">
        <v>766.85</v>
      </c>
      <c r="AN191">
        <v>7.0000000000000007E-2</v>
      </c>
      <c r="AO191">
        <v>2683.9750000000004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</row>
    <row r="192" spans="1:49">
      <c r="A192" t="s">
        <v>901</v>
      </c>
      <c r="B192" t="s">
        <v>902</v>
      </c>
      <c r="C192" t="s">
        <v>903</v>
      </c>
      <c r="D192" t="s">
        <v>904</v>
      </c>
      <c r="E192">
        <v>41259.17</v>
      </c>
      <c r="F192">
        <v>0.02</v>
      </c>
      <c r="G192">
        <v>825.18340000000001</v>
      </c>
      <c r="H192">
        <v>40433.986599999997</v>
      </c>
      <c r="I192">
        <v>8086.7973199999997</v>
      </c>
      <c r="J192">
        <v>639</v>
      </c>
      <c r="K192">
        <v>0</v>
      </c>
      <c r="L192">
        <v>49159.783919999994</v>
      </c>
      <c r="M192">
        <v>990.22007999999994</v>
      </c>
      <c r="O192">
        <v>250</v>
      </c>
      <c r="P192">
        <v>5</v>
      </c>
      <c r="Q192">
        <v>245</v>
      </c>
      <c r="R192">
        <v>294</v>
      </c>
      <c r="S192">
        <v>49453.783919999994</v>
      </c>
      <c r="T192">
        <v>996.22007999999994</v>
      </c>
      <c r="V192">
        <v>487.5</v>
      </c>
      <c r="W192">
        <v>9.75</v>
      </c>
      <c r="X192">
        <v>477.75</v>
      </c>
      <c r="Y192">
        <v>573.29999999999995</v>
      </c>
      <c r="Z192">
        <v>49733.083919999997</v>
      </c>
      <c r="AA192">
        <v>1001.92008</v>
      </c>
      <c r="AC192">
        <v>570.83000000000004</v>
      </c>
      <c r="AD192">
        <v>11.416600000000001</v>
      </c>
      <c r="AE192">
        <v>559.41340000000002</v>
      </c>
      <c r="AF192">
        <v>671.29607999999996</v>
      </c>
      <c r="AG192">
        <v>49831.079999999994</v>
      </c>
      <c r="AH192">
        <v>1003.92</v>
      </c>
      <c r="AJ192">
        <v>0.05</v>
      </c>
      <c r="AK192">
        <v>2062.9585000000002</v>
      </c>
      <c r="AL192">
        <v>0.02</v>
      </c>
      <c r="AM192">
        <v>825.18340000000001</v>
      </c>
      <c r="AN192">
        <v>7.0000000000000007E-2</v>
      </c>
      <c r="AO192">
        <v>2888.1419000000001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</row>
    <row r="193" spans="1:49">
      <c r="A193" t="s">
        <v>905</v>
      </c>
      <c r="B193" t="s">
        <v>906</v>
      </c>
      <c r="C193" t="s">
        <v>907</v>
      </c>
      <c r="D193" t="s">
        <v>908</v>
      </c>
      <c r="E193">
        <v>40842.5</v>
      </c>
      <c r="F193">
        <v>0.02</v>
      </c>
      <c r="G193">
        <v>816.85</v>
      </c>
      <c r="H193">
        <v>40025.65</v>
      </c>
      <c r="I193">
        <v>8005.130000000001</v>
      </c>
      <c r="J193">
        <v>639</v>
      </c>
      <c r="K193">
        <v>0</v>
      </c>
      <c r="L193">
        <v>48669.78</v>
      </c>
      <c r="M193">
        <v>980.22</v>
      </c>
      <c r="O193">
        <v>250</v>
      </c>
      <c r="P193">
        <v>5</v>
      </c>
      <c r="Q193">
        <v>245</v>
      </c>
      <c r="R193">
        <v>294</v>
      </c>
      <c r="S193">
        <v>48963.78</v>
      </c>
      <c r="T193">
        <v>986.22</v>
      </c>
      <c r="V193">
        <v>487.5</v>
      </c>
      <c r="W193">
        <v>9.75</v>
      </c>
      <c r="X193">
        <v>477.75</v>
      </c>
      <c r="Y193">
        <v>573.29999999999995</v>
      </c>
      <c r="Z193">
        <v>49243.08</v>
      </c>
      <c r="AA193">
        <v>991.92</v>
      </c>
      <c r="AC193">
        <v>570.83000000000004</v>
      </c>
      <c r="AD193">
        <v>11.416600000000001</v>
      </c>
      <c r="AE193">
        <v>559.41340000000002</v>
      </c>
      <c r="AF193">
        <v>671.29607999999996</v>
      </c>
      <c r="AG193">
        <v>49341.076079999999</v>
      </c>
      <c r="AH193">
        <v>993.91992000000005</v>
      </c>
      <c r="AJ193">
        <v>0.05</v>
      </c>
      <c r="AK193">
        <v>2042.125</v>
      </c>
      <c r="AL193">
        <v>0.02</v>
      </c>
      <c r="AM193">
        <v>816.85</v>
      </c>
      <c r="AN193">
        <v>7.0000000000000007E-2</v>
      </c>
      <c r="AO193">
        <v>2858.9750000000004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</row>
    <row r="194" spans="1:49">
      <c r="A194" t="s">
        <v>909</v>
      </c>
      <c r="B194" t="s">
        <v>910</v>
      </c>
      <c r="C194" t="s">
        <v>911</v>
      </c>
      <c r="D194" t="s">
        <v>912</v>
      </c>
      <c r="E194">
        <v>43759.17</v>
      </c>
      <c r="F194">
        <v>0.02</v>
      </c>
      <c r="G194">
        <v>875.18340000000001</v>
      </c>
      <c r="H194">
        <v>42883.986599999997</v>
      </c>
      <c r="I194">
        <v>8576.7973199999997</v>
      </c>
      <c r="J194">
        <v>639</v>
      </c>
      <c r="K194">
        <v>0</v>
      </c>
      <c r="L194">
        <v>52099.783919999994</v>
      </c>
      <c r="M194">
        <v>1050.2200800000001</v>
      </c>
      <c r="O194">
        <v>250</v>
      </c>
      <c r="P194">
        <v>5</v>
      </c>
      <c r="Q194">
        <v>245</v>
      </c>
      <c r="R194">
        <v>294</v>
      </c>
      <c r="S194">
        <v>52393.783919999994</v>
      </c>
      <c r="T194">
        <v>1056.2200800000001</v>
      </c>
      <c r="V194">
        <v>487.5</v>
      </c>
      <c r="W194">
        <v>9.75</v>
      </c>
      <c r="X194">
        <v>477.75</v>
      </c>
      <c r="Y194">
        <v>573.29999999999995</v>
      </c>
      <c r="Z194">
        <v>52673.083919999997</v>
      </c>
      <c r="AA194">
        <v>1061.9200799999999</v>
      </c>
      <c r="AC194">
        <v>570.83000000000004</v>
      </c>
      <c r="AD194">
        <v>11.416600000000001</v>
      </c>
      <c r="AE194">
        <v>559.41340000000002</v>
      </c>
      <c r="AF194">
        <v>671.29607999999996</v>
      </c>
      <c r="AG194">
        <v>52771.079999999994</v>
      </c>
      <c r="AH194">
        <v>1063.92</v>
      </c>
      <c r="AJ194">
        <v>0.05</v>
      </c>
      <c r="AK194">
        <v>2187.9585000000002</v>
      </c>
      <c r="AL194">
        <v>0.02</v>
      </c>
      <c r="AM194">
        <v>875.18340000000001</v>
      </c>
      <c r="AN194">
        <v>7.0000000000000007E-2</v>
      </c>
      <c r="AO194">
        <v>3063.1419000000001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</row>
    <row r="195" spans="1:49">
      <c r="A195" t="s">
        <v>913</v>
      </c>
      <c r="B195" t="s">
        <v>914</v>
      </c>
      <c r="C195" t="s">
        <v>915</v>
      </c>
      <c r="D195" t="s">
        <v>916</v>
      </c>
      <c r="E195">
        <v>44592.5</v>
      </c>
      <c r="F195">
        <v>0.02</v>
      </c>
      <c r="G195">
        <v>891.85</v>
      </c>
      <c r="H195">
        <v>43700.65</v>
      </c>
      <c r="I195">
        <v>8740.130000000001</v>
      </c>
      <c r="J195">
        <v>639</v>
      </c>
      <c r="K195">
        <v>0</v>
      </c>
      <c r="L195">
        <v>53079.78</v>
      </c>
      <c r="M195">
        <v>1070.22</v>
      </c>
      <c r="O195">
        <v>250</v>
      </c>
      <c r="P195">
        <v>5</v>
      </c>
      <c r="Q195">
        <v>245</v>
      </c>
      <c r="R195">
        <v>294</v>
      </c>
      <c r="S195">
        <v>53373.78</v>
      </c>
      <c r="T195">
        <v>1076.22</v>
      </c>
      <c r="V195">
        <v>487.5</v>
      </c>
      <c r="W195">
        <v>9.75</v>
      </c>
      <c r="X195">
        <v>477.75</v>
      </c>
      <c r="Y195">
        <v>573.29999999999995</v>
      </c>
      <c r="Z195">
        <v>53653.08</v>
      </c>
      <c r="AA195">
        <v>1081.92</v>
      </c>
      <c r="AC195">
        <v>570.83000000000004</v>
      </c>
      <c r="AD195">
        <v>11.416600000000001</v>
      </c>
      <c r="AE195">
        <v>559.41340000000002</v>
      </c>
      <c r="AF195">
        <v>671.29607999999996</v>
      </c>
      <c r="AG195">
        <v>53751.076079999999</v>
      </c>
      <c r="AH195">
        <v>1083.91992</v>
      </c>
      <c r="AJ195">
        <v>0.05</v>
      </c>
      <c r="AK195">
        <v>2229.625</v>
      </c>
      <c r="AL195">
        <v>0.02</v>
      </c>
      <c r="AM195">
        <v>891.85</v>
      </c>
      <c r="AN195">
        <v>7.0000000000000007E-2</v>
      </c>
      <c r="AO195">
        <v>3121.4750000000004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</row>
    <row r="196" spans="1:49">
      <c r="A196" t="s">
        <v>917</v>
      </c>
      <c r="B196" t="s">
        <v>918</v>
      </c>
      <c r="C196" t="s">
        <v>919</v>
      </c>
      <c r="D196" t="s">
        <v>920</v>
      </c>
      <c r="E196">
        <v>47509.17</v>
      </c>
      <c r="F196">
        <v>0.02</v>
      </c>
      <c r="G196">
        <v>950.18340000000001</v>
      </c>
      <c r="H196">
        <v>46558.986599999997</v>
      </c>
      <c r="I196">
        <v>9311.7973199999997</v>
      </c>
      <c r="J196">
        <v>639</v>
      </c>
      <c r="K196">
        <v>0</v>
      </c>
      <c r="L196">
        <v>56509.783919999994</v>
      </c>
      <c r="M196">
        <v>1140.2200800000001</v>
      </c>
      <c r="O196">
        <v>250</v>
      </c>
      <c r="P196">
        <v>5</v>
      </c>
      <c r="Q196">
        <v>245</v>
      </c>
      <c r="R196">
        <v>294</v>
      </c>
      <c r="S196">
        <v>56803.783919999994</v>
      </c>
      <c r="T196">
        <v>1146.2200800000001</v>
      </c>
      <c r="V196">
        <v>487.5</v>
      </c>
      <c r="W196">
        <v>9.75</v>
      </c>
      <c r="X196">
        <v>477.75</v>
      </c>
      <c r="Y196">
        <v>573.29999999999995</v>
      </c>
      <c r="Z196">
        <v>57083.083919999997</v>
      </c>
      <c r="AA196">
        <v>1151.9200799999999</v>
      </c>
      <c r="AC196">
        <v>570.83000000000004</v>
      </c>
      <c r="AD196">
        <v>11.416600000000001</v>
      </c>
      <c r="AE196">
        <v>559.41340000000002</v>
      </c>
      <c r="AF196">
        <v>671.29607999999996</v>
      </c>
      <c r="AG196">
        <v>57181.079999999994</v>
      </c>
      <c r="AH196">
        <v>1153.92</v>
      </c>
      <c r="AJ196">
        <v>0.05</v>
      </c>
      <c r="AK196">
        <v>2375.4585000000002</v>
      </c>
      <c r="AL196">
        <v>0.02</v>
      </c>
      <c r="AM196">
        <v>950.18340000000001</v>
      </c>
      <c r="AN196">
        <v>7.0000000000000007E-2</v>
      </c>
      <c r="AO196">
        <v>3325.6419000000001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</row>
    <row r="197" spans="1:49">
      <c r="A197" t="s">
        <v>921</v>
      </c>
      <c r="B197" t="s">
        <v>922</v>
      </c>
      <c r="C197" t="s">
        <v>923</v>
      </c>
      <c r="D197" t="s">
        <v>924</v>
      </c>
      <c r="E197">
        <v>36255</v>
      </c>
      <c r="F197">
        <v>0.02</v>
      </c>
      <c r="G197">
        <v>725.1</v>
      </c>
      <c r="H197">
        <v>35529.9</v>
      </c>
      <c r="I197">
        <v>7105.9800000000005</v>
      </c>
      <c r="J197">
        <v>639</v>
      </c>
      <c r="K197">
        <v>0</v>
      </c>
      <c r="L197">
        <v>43274.880000000005</v>
      </c>
      <c r="M197">
        <v>870.12</v>
      </c>
      <c r="O197">
        <v>250</v>
      </c>
      <c r="P197">
        <v>5</v>
      </c>
      <c r="Q197">
        <v>245</v>
      </c>
      <c r="R197">
        <v>294</v>
      </c>
      <c r="S197">
        <v>43568.880000000005</v>
      </c>
      <c r="T197">
        <v>876.12</v>
      </c>
      <c r="V197">
        <v>487.5</v>
      </c>
      <c r="W197">
        <v>9.75</v>
      </c>
      <c r="X197">
        <v>477.75</v>
      </c>
      <c r="Y197">
        <v>573.29999999999995</v>
      </c>
      <c r="Z197">
        <v>43848.180000000008</v>
      </c>
      <c r="AA197">
        <v>881.82</v>
      </c>
      <c r="AC197">
        <v>570.83000000000004</v>
      </c>
      <c r="AD197">
        <v>11.416600000000001</v>
      </c>
      <c r="AE197">
        <v>559.41340000000002</v>
      </c>
      <c r="AF197">
        <v>671.29607999999996</v>
      </c>
      <c r="AG197">
        <v>43946.176080000005</v>
      </c>
      <c r="AH197">
        <v>883.81992000000002</v>
      </c>
      <c r="AJ197">
        <v>0.05</v>
      </c>
      <c r="AK197">
        <v>1812.75</v>
      </c>
      <c r="AL197">
        <v>0.02</v>
      </c>
      <c r="AM197">
        <v>725.1</v>
      </c>
      <c r="AN197">
        <v>7.0000000000000007E-2</v>
      </c>
      <c r="AO197">
        <v>2537.8500000000004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</row>
    <row r="198" spans="1:49">
      <c r="A198" t="s">
        <v>925</v>
      </c>
      <c r="B198" t="s">
        <v>926</v>
      </c>
      <c r="C198" t="s">
        <v>927</v>
      </c>
      <c r="D198" t="s">
        <v>928</v>
      </c>
      <c r="E198">
        <v>39171.67</v>
      </c>
      <c r="F198">
        <v>0.02</v>
      </c>
      <c r="G198">
        <v>783.43340000000001</v>
      </c>
      <c r="H198">
        <v>38388.236599999997</v>
      </c>
      <c r="I198">
        <v>7677.64732</v>
      </c>
      <c r="J198">
        <v>639</v>
      </c>
      <c r="K198">
        <v>0</v>
      </c>
      <c r="L198">
        <v>46704.883919999993</v>
      </c>
      <c r="M198">
        <v>940.12007999999992</v>
      </c>
      <c r="O198">
        <v>250</v>
      </c>
      <c r="P198">
        <v>5</v>
      </c>
      <c r="Q198">
        <v>245</v>
      </c>
      <c r="R198">
        <v>294</v>
      </c>
      <c r="S198">
        <v>46998.883919999993</v>
      </c>
      <c r="T198">
        <v>946.12007999999992</v>
      </c>
      <c r="V198">
        <v>487.5</v>
      </c>
      <c r="W198">
        <v>9.75</v>
      </c>
      <c r="X198">
        <v>477.75</v>
      </c>
      <c r="Y198">
        <v>573.29999999999995</v>
      </c>
      <c r="Z198">
        <v>47278.183919999996</v>
      </c>
      <c r="AA198">
        <v>951.82007999999996</v>
      </c>
      <c r="AC198">
        <v>570.83000000000004</v>
      </c>
      <c r="AD198">
        <v>11.416600000000001</v>
      </c>
      <c r="AE198">
        <v>559.41340000000002</v>
      </c>
      <c r="AF198">
        <v>671.29607999999996</v>
      </c>
      <c r="AG198">
        <v>47376.179999999993</v>
      </c>
      <c r="AH198">
        <v>953.81999999999994</v>
      </c>
      <c r="AJ198">
        <v>0.05</v>
      </c>
      <c r="AK198">
        <v>1958.5835</v>
      </c>
      <c r="AL198">
        <v>0.02</v>
      </c>
      <c r="AM198">
        <v>783.43340000000001</v>
      </c>
      <c r="AN198">
        <v>7.0000000000000007E-2</v>
      </c>
      <c r="AO198">
        <v>2742.0169000000001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</row>
    <row r="199" spans="1:49">
      <c r="A199" t="s">
        <v>929</v>
      </c>
      <c r="B199" t="s">
        <v>930</v>
      </c>
      <c r="C199" t="s">
        <v>931</v>
      </c>
      <c r="D199" t="s">
        <v>932</v>
      </c>
      <c r="E199">
        <v>42088.33</v>
      </c>
      <c r="F199">
        <v>0.02</v>
      </c>
      <c r="G199">
        <v>841.76660000000004</v>
      </c>
      <c r="H199">
        <v>41246.563399999999</v>
      </c>
      <c r="I199">
        <v>8249.3126800000009</v>
      </c>
      <c r="J199">
        <v>639</v>
      </c>
      <c r="K199">
        <v>0</v>
      </c>
      <c r="L199">
        <v>50134.876080000002</v>
      </c>
      <c r="M199">
        <v>1010.11992</v>
      </c>
      <c r="O199">
        <v>250</v>
      </c>
      <c r="P199">
        <v>5</v>
      </c>
      <c r="Q199">
        <v>245</v>
      </c>
      <c r="R199">
        <v>294</v>
      </c>
      <c r="S199">
        <v>50428.876080000002</v>
      </c>
      <c r="T199">
        <v>1016.11992</v>
      </c>
      <c r="V199">
        <v>487.5</v>
      </c>
      <c r="W199">
        <v>9.75</v>
      </c>
      <c r="X199">
        <v>477.75</v>
      </c>
      <c r="Y199">
        <v>573.29999999999995</v>
      </c>
      <c r="Z199">
        <v>50708.176080000005</v>
      </c>
      <c r="AA199">
        <v>1021.81992</v>
      </c>
      <c r="AC199">
        <v>570.83000000000004</v>
      </c>
      <c r="AD199">
        <v>11.416600000000001</v>
      </c>
      <c r="AE199">
        <v>559.41340000000002</v>
      </c>
      <c r="AF199">
        <v>671.29607999999996</v>
      </c>
      <c r="AG199">
        <v>50806.172160000002</v>
      </c>
      <c r="AH199">
        <v>1023.81984</v>
      </c>
      <c r="AJ199">
        <v>0.05</v>
      </c>
      <c r="AK199">
        <v>2104.4165000000003</v>
      </c>
      <c r="AL199">
        <v>0.02</v>
      </c>
      <c r="AM199">
        <v>841.76660000000004</v>
      </c>
      <c r="AN199">
        <v>7.0000000000000007E-2</v>
      </c>
      <c r="AO199">
        <v>2946.1831000000002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</row>
    <row r="200" spans="1:49">
      <c r="A200" t="s">
        <v>933</v>
      </c>
      <c r="B200" t="s">
        <v>934</v>
      </c>
      <c r="C200" t="s">
        <v>935</v>
      </c>
      <c r="D200" t="s">
        <v>936</v>
      </c>
      <c r="E200">
        <v>42500.83</v>
      </c>
      <c r="F200">
        <v>0.02</v>
      </c>
      <c r="G200">
        <v>850.01660000000004</v>
      </c>
      <c r="H200">
        <v>41650.813399999999</v>
      </c>
      <c r="I200">
        <v>8330.1626799999995</v>
      </c>
      <c r="J200">
        <v>639</v>
      </c>
      <c r="K200">
        <v>0</v>
      </c>
      <c r="L200">
        <v>50619.97608</v>
      </c>
      <c r="M200">
        <v>1020.01992</v>
      </c>
      <c r="O200">
        <v>250</v>
      </c>
      <c r="P200">
        <v>5</v>
      </c>
      <c r="Q200">
        <v>245</v>
      </c>
      <c r="R200">
        <v>294</v>
      </c>
      <c r="S200">
        <v>50913.97608</v>
      </c>
      <c r="T200">
        <v>1026.01992</v>
      </c>
      <c r="V200">
        <v>487.5</v>
      </c>
      <c r="W200">
        <v>9.75</v>
      </c>
      <c r="X200">
        <v>477.75</v>
      </c>
      <c r="Y200">
        <v>573.29999999999995</v>
      </c>
      <c r="Z200">
        <v>51193.276080000003</v>
      </c>
      <c r="AA200">
        <v>1031.71992</v>
      </c>
      <c r="AC200">
        <v>570.83000000000004</v>
      </c>
      <c r="AD200">
        <v>11.416600000000001</v>
      </c>
      <c r="AE200">
        <v>559.41340000000002</v>
      </c>
      <c r="AF200">
        <v>671.29607999999996</v>
      </c>
      <c r="AG200">
        <v>51291.27216</v>
      </c>
      <c r="AH200">
        <v>1033.71984</v>
      </c>
      <c r="AJ200">
        <v>0.05</v>
      </c>
      <c r="AK200">
        <v>2125.0415000000003</v>
      </c>
      <c r="AL200">
        <v>0.02</v>
      </c>
      <c r="AM200">
        <v>850.01660000000004</v>
      </c>
      <c r="AN200">
        <v>7.0000000000000007E-2</v>
      </c>
      <c r="AO200">
        <v>2975.0581000000002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</row>
    <row r="201" spans="1:49">
      <c r="A201" t="s">
        <v>937</v>
      </c>
      <c r="B201" t="s">
        <v>938</v>
      </c>
      <c r="C201" t="s">
        <v>939</v>
      </c>
      <c r="D201" t="s">
        <v>940</v>
      </c>
      <c r="E201">
        <v>41671.67</v>
      </c>
      <c r="F201">
        <v>0.02</v>
      </c>
      <c r="G201">
        <v>833.43340000000001</v>
      </c>
      <c r="H201">
        <v>40838.236599999997</v>
      </c>
      <c r="I201">
        <v>8167.64732</v>
      </c>
      <c r="J201">
        <v>639</v>
      </c>
      <c r="K201">
        <v>0</v>
      </c>
      <c r="L201">
        <v>49644.883919999993</v>
      </c>
      <c r="M201">
        <v>1000.1200799999999</v>
      </c>
      <c r="O201">
        <v>250</v>
      </c>
      <c r="P201">
        <v>5</v>
      </c>
      <c r="Q201">
        <v>245</v>
      </c>
      <c r="R201">
        <v>294</v>
      </c>
      <c r="S201">
        <v>49938.883919999993</v>
      </c>
      <c r="T201">
        <v>1006.1200799999999</v>
      </c>
      <c r="V201">
        <v>487.5</v>
      </c>
      <c r="W201">
        <v>9.75</v>
      </c>
      <c r="X201">
        <v>477.75</v>
      </c>
      <c r="Y201">
        <v>573.29999999999995</v>
      </c>
      <c r="Z201">
        <v>50218.183919999996</v>
      </c>
      <c r="AA201">
        <v>1011.82008</v>
      </c>
      <c r="AC201">
        <v>570.83000000000004</v>
      </c>
      <c r="AD201">
        <v>11.416600000000001</v>
      </c>
      <c r="AE201">
        <v>559.41340000000002</v>
      </c>
      <c r="AF201">
        <v>671.29607999999996</v>
      </c>
      <c r="AG201">
        <v>50316.179999999993</v>
      </c>
      <c r="AH201">
        <v>1013.8199999999999</v>
      </c>
      <c r="AJ201">
        <v>0.05</v>
      </c>
      <c r="AK201">
        <v>2083.5835000000002</v>
      </c>
      <c r="AL201">
        <v>0.02</v>
      </c>
      <c r="AM201">
        <v>833.43340000000001</v>
      </c>
      <c r="AN201">
        <v>7.0000000000000007E-2</v>
      </c>
      <c r="AO201">
        <v>2917.0169000000001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</row>
    <row r="202" spans="1:49">
      <c r="A202" t="s">
        <v>941</v>
      </c>
      <c r="B202" t="s">
        <v>942</v>
      </c>
      <c r="C202" t="s">
        <v>943</v>
      </c>
      <c r="D202" t="s">
        <v>944</v>
      </c>
      <c r="E202">
        <v>41671.67</v>
      </c>
      <c r="F202">
        <v>0.02</v>
      </c>
      <c r="G202">
        <v>833.43340000000001</v>
      </c>
      <c r="H202">
        <v>40838.236599999997</v>
      </c>
      <c r="I202">
        <v>8167.64732</v>
      </c>
      <c r="J202">
        <v>639</v>
      </c>
      <c r="K202">
        <v>0</v>
      </c>
      <c r="L202">
        <v>49644.883919999993</v>
      </c>
      <c r="M202">
        <v>1000.1200799999999</v>
      </c>
      <c r="O202">
        <v>250</v>
      </c>
      <c r="P202">
        <v>5</v>
      </c>
      <c r="Q202">
        <v>245</v>
      </c>
      <c r="R202">
        <v>294</v>
      </c>
      <c r="S202">
        <v>49938.883919999993</v>
      </c>
      <c r="T202">
        <v>1006.1200799999999</v>
      </c>
      <c r="V202">
        <v>487.5</v>
      </c>
      <c r="W202">
        <v>9.75</v>
      </c>
      <c r="X202">
        <v>477.75</v>
      </c>
      <c r="Y202">
        <v>573.29999999999995</v>
      </c>
      <c r="Z202">
        <v>50218.183919999996</v>
      </c>
      <c r="AA202">
        <v>1011.82008</v>
      </c>
      <c r="AC202">
        <v>570.83000000000004</v>
      </c>
      <c r="AD202">
        <v>11.416600000000001</v>
      </c>
      <c r="AE202">
        <v>559.41340000000002</v>
      </c>
      <c r="AF202">
        <v>671.29607999999996</v>
      </c>
      <c r="AG202">
        <v>50316.179999999993</v>
      </c>
      <c r="AH202">
        <v>1013.8199999999999</v>
      </c>
      <c r="AJ202">
        <v>0.05</v>
      </c>
      <c r="AK202">
        <v>2083.5835000000002</v>
      </c>
      <c r="AL202">
        <v>0.02</v>
      </c>
      <c r="AM202">
        <v>833.43340000000001</v>
      </c>
      <c r="AN202">
        <v>7.0000000000000007E-2</v>
      </c>
      <c r="AO202">
        <v>2917.0169000000001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</row>
    <row r="203" spans="1:49">
      <c r="A203" t="s">
        <v>945</v>
      </c>
      <c r="B203" t="s">
        <v>946</v>
      </c>
      <c r="C203" t="s">
        <v>947</v>
      </c>
      <c r="D203" t="s">
        <v>948</v>
      </c>
      <c r="E203">
        <v>45417.5</v>
      </c>
      <c r="F203">
        <v>0.02</v>
      </c>
      <c r="G203">
        <v>908.35</v>
      </c>
      <c r="H203">
        <v>44509.15</v>
      </c>
      <c r="I203">
        <v>8901.83</v>
      </c>
      <c r="J203">
        <v>639</v>
      </c>
      <c r="K203">
        <v>0</v>
      </c>
      <c r="L203">
        <v>54049.98</v>
      </c>
      <c r="M203">
        <v>1090.02</v>
      </c>
      <c r="O203">
        <v>250</v>
      </c>
      <c r="P203">
        <v>5</v>
      </c>
      <c r="Q203">
        <v>245</v>
      </c>
      <c r="R203">
        <v>294</v>
      </c>
      <c r="S203">
        <v>54343.98</v>
      </c>
      <c r="T203">
        <v>1096.02</v>
      </c>
      <c r="V203">
        <v>487.5</v>
      </c>
      <c r="W203">
        <v>9.75</v>
      </c>
      <c r="X203">
        <v>477.75</v>
      </c>
      <c r="Y203">
        <v>573.29999999999995</v>
      </c>
      <c r="Z203">
        <v>54623.280000000006</v>
      </c>
      <c r="AA203">
        <v>1101.72</v>
      </c>
      <c r="AC203">
        <v>570.83000000000004</v>
      </c>
      <c r="AD203">
        <v>11.416600000000001</v>
      </c>
      <c r="AE203">
        <v>559.41340000000002</v>
      </c>
      <c r="AF203">
        <v>671.29607999999996</v>
      </c>
      <c r="AG203">
        <v>54721.276080000003</v>
      </c>
      <c r="AH203">
        <v>1103.71992</v>
      </c>
      <c r="AJ203">
        <v>0.05</v>
      </c>
      <c r="AK203">
        <v>2270.875</v>
      </c>
      <c r="AL203">
        <v>0.02</v>
      </c>
      <c r="AM203">
        <v>908.35</v>
      </c>
      <c r="AN203">
        <v>7.0000000000000007E-2</v>
      </c>
      <c r="AO203">
        <v>3179.2250000000004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</row>
    <row r="204" spans="1:49">
      <c r="A204" t="s">
        <v>949</v>
      </c>
      <c r="B204" t="s">
        <v>950</v>
      </c>
      <c r="C204" t="s">
        <v>951</v>
      </c>
      <c r="D204" t="s">
        <v>952</v>
      </c>
      <c r="E204">
        <v>44588.33</v>
      </c>
      <c r="F204">
        <v>0.02</v>
      </c>
      <c r="G204">
        <v>891.76660000000004</v>
      </c>
      <c r="H204">
        <v>43696.563399999999</v>
      </c>
      <c r="I204">
        <v>8739.3126800000009</v>
      </c>
      <c r="J204">
        <v>639</v>
      </c>
      <c r="K204">
        <v>0</v>
      </c>
      <c r="L204">
        <v>53074.876080000002</v>
      </c>
      <c r="M204">
        <v>1070.1199200000001</v>
      </c>
      <c r="O204">
        <v>250</v>
      </c>
      <c r="P204">
        <v>5</v>
      </c>
      <c r="Q204">
        <v>245</v>
      </c>
      <c r="R204">
        <v>294</v>
      </c>
      <c r="S204">
        <v>53368.876080000002</v>
      </c>
      <c r="T204">
        <v>1076.1199200000001</v>
      </c>
      <c r="V204">
        <v>487.5</v>
      </c>
      <c r="W204">
        <v>9.75</v>
      </c>
      <c r="X204">
        <v>477.75</v>
      </c>
      <c r="Y204">
        <v>573.29999999999995</v>
      </c>
      <c r="Z204">
        <v>53648.176080000005</v>
      </c>
      <c r="AA204">
        <v>1081.8199199999999</v>
      </c>
      <c r="AC204">
        <v>570.83000000000004</v>
      </c>
      <c r="AD204">
        <v>11.416600000000001</v>
      </c>
      <c r="AE204">
        <v>559.41340000000002</v>
      </c>
      <c r="AF204">
        <v>671.29607999999996</v>
      </c>
      <c r="AG204">
        <v>53746.172160000002</v>
      </c>
      <c r="AH204">
        <v>1083.8198400000001</v>
      </c>
      <c r="AJ204">
        <v>0.05</v>
      </c>
      <c r="AK204">
        <v>2229.4165000000003</v>
      </c>
      <c r="AL204">
        <v>0.02</v>
      </c>
      <c r="AM204">
        <v>891.76660000000004</v>
      </c>
      <c r="AN204">
        <v>7.0000000000000007E-2</v>
      </c>
      <c r="AO204">
        <v>3121.1831000000002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</row>
    <row r="205" spans="1:49">
      <c r="A205" t="s">
        <v>953</v>
      </c>
      <c r="B205" t="s">
        <v>954</v>
      </c>
      <c r="C205" t="s">
        <v>955</v>
      </c>
      <c r="D205" t="s">
        <v>956</v>
      </c>
      <c r="E205">
        <v>44588.33</v>
      </c>
      <c r="F205">
        <v>0.02</v>
      </c>
      <c r="G205">
        <v>891.76660000000004</v>
      </c>
      <c r="H205">
        <v>43696.563399999999</v>
      </c>
      <c r="I205">
        <v>8739.3126800000009</v>
      </c>
      <c r="J205">
        <v>639</v>
      </c>
      <c r="K205">
        <v>0</v>
      </c>
      <c r="L205">
        <v>53074.876080000002</v>
      </c>
      <c r="M205">
        <v>1070.1199200000001</v>
      </c>
      <c r="O205">
        <v>250</v>
      </c>
      <c r="P205">
        <v>5</v>
      </c>
      <c r="Q205">
        <v>245</v>
      </c>
      <c r="R205">
        <v>294</v>
      </c>
      <c r="S205">
        <v>53368.876080000002</v>
      </c>
      <c r="T205">
        <v>1076.1199200000001</v>
      </c>
      <c r="V205">
        <v>487.5</v>
      </c>
      <c r="W205">
        <v>9.75</v>
      </c>
      <c r="X205">
        <v>477.75</v>
      </c>
      <c r="Y205">
        <v>573.29999999999995</v>
      </c>
      <c r="Z205">
        <v>53648.176080000005</v>
      </c>
      <c r="AA205">
        <v>1081.8199199999999</v>
      </c>
      <c r="AC205">
        <v>570.83000000000004</v>
      </c>
      <c r="AD205">
        <v>11.416600000000001</v>
      </c>
      <c r="AE205">
        <v>559.41340000000002</v>
      </c>
      <c r="AF205">
        <v>671.29607999999996</v>
      </c>
      <c r="AG205">
        <v>53746.172160000002</v>
      </c>
      <c r="AH205">
        <v>1083.8198400000001</v>
      </c>
      <c r="AJ205">
        <v>0.05</v>
      </c>
      <c r="AK205">
        <v>2229.4165000000003</v>
      </c>
      <c r="AL205">
        <v>0.02</v>
      </c>
      <c r="AM205">
        <v>891.76660000000004</v>
      </c>
      <c r="AN205">
        <v>7.0000000000000007E-2</v>
      </c>
      <c r="AO205">
        <v>3121.1831000000002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</row>
    <row r="206" spans="1:49">
      <c r="A206" t="s">
        <v>957</v>
      </c>
    </row>
    <row r="207" spans="1:49">
      <c r="A207" t="s">
        <v>958</v>
      </c>
      <c r="B207" t="s">
        <v>959</v>
      </c>
      <c r="C207" t="s">
        <v>960</v>
      </c>
      <c r="D207" t="s">
        <v>961</v>
      </c>
      <c r="E207">
        <v>23263.33</v>
      </c>
      <c r="F207">
        <v>0.12</v>
      </c>
      <c r="G207">
        <v>2791.5996</v>
      </c>
      <c r="H207">
        <v>20471.7304</v>
      </c>
      <c r="I207">
        <v>4094.3460800000003</v>
      </c>
      <c r="J207">
        <v>639</v>
      </c>
      <c r="K207">
        <v>585</v>
      </c>
      <c r="L207">
        <v>25790.07648</v>
      </c>
      <c r="M207">
        <v>3349.9195199999999</v>
      </c>
      <c r="O207">
        <v>250</v>
      </c>
      <c r="P207">
        <v>30</v>
      </c>
      <c r="Q207">
        <v>220</v>
      </c>
      <c r="R207">
        <v>264</v>
      </c>
      <c r="S207">
        <v>26054.07648</v>
      </c>
      <c r="T207">
        <v>3385.9195199999999</v>
      </c>
      <c r="V207">
        <v>554.16999999999996</v>
      </c>
      <c r="W207">
        <v>66.500399999999999</v>
      </c>
      <c r="X207">
        <v>487.66959999999995</v>
      </c>
      <c r="Y207">
        <v>585.20351999999991</v>
      </c>
      <c r="Z207">
        <v>26375.279999999999</v>
      </c>
      <c r="AA207">
        <v>3429.72</v>
      </c>
      <c r="AJ207">
        <v>0.08</v>
      </c>
      <c r="AK207">
        <v>1861.0664000000002</v>
      </c>
      <c r="AL207">
        <v>0.12</v>
      </c>
      <c r="AM207">
        <v>2791.5996</v>
      </c>
      <c r="AN207">
        <v>0.12</v>
      </c>
      <c r="AO207">
        <v>2791.5996</v>
      </c>
      <c r="AP207">
        <v>0.08</v>
      </c>
      <c r="AQ207">
        <v>1861.0664000000002</v>
      </c>
      <c r="AR207">
        <v>20.000000000000004</v>
      </c>
      <c r="AS207">
        <v>1881.0664000000002</v>
      </c>
      <c r="AT207">
        <v>44.333600000000004</v>
      </c>
      <c r="AU207">
        <v>1905.4</v>
      </c>
    </row>
    <row r="208" spans="1:49">
      <c r="A208" t="s">
        <v>962</v>
      </c>
      <c r="B208" t="s">
        <v>963</v>
      </c>
      <c r="C208" t="s">
        <v>964</v>
      </c>
      <c r="D208" t="s">
        <v>965</v>
      </c>
      <c r="E208">
        <v>25075.83</v>
      </c>
      <c r="F208">
        <v>0.12</v>
      </c>
      <c r="G208">
        <v>3009.0996</v>
      </c>
      <c r="H208">
        <v>22066.7304</v>
      </c>
      <c r="I208">
        <v>4413.3460800000003</v>
      </c>
      <c r="J208">
        <v>639</v>
      </c>
      <c r="K208">
        <v>220</v>
      </c>
      <c r="L208">
        <v>27339.07648</v>
      </c>
      <c r="M208">
        <v>3610.9195199999999</v>
      </c>
      <c r="O208">
        <v>250</v>
      </c>
      <c r="P208">
        <v>30</v>
      </c>
      <c r="Q208">
        <v>220</v>
      </c>
      <c r="R208">
        <v>264</v>
      </c>
      <c r="S208">
        <v>27603.07648</v>
      </c>
      <c r="T208">
        <v>3646.9195199999999</v>
      </c>
      <c r="V208">
        <v>554.16999999999996</v>
      </c>
      <c r="W208">
        <v>66.500399999999999</v>
      </c>
      <c r="X208">
        <v>487.66959999999995</v>
      </c>
      <c r="Y208">
        <v>585.20351999999991</v>
      </c>
      <c r="Z208">
        <v>27924.28</v>
      </c>
      <c r="AA208">
        <v>3690.72</v>
      </c>
      <c r="AJ208">
        <v>0.08</v>
      </c>
      <c r="AK208">
        <v>2006.0664000000002</v>
      </c>
      <c r="AL208">
        <v>0.12</v>
      </c>
      <c r="AM208">
        <v>3009.0996</v>
      </c>
      <c r="AN208">
        <v>0.12</v>
      </c>
      <c r="AO208">
        <v>3009.0996</v>
      </c>
      <c r="AP208">
        <v>0.08</v>
      </c>
      <c r="AQ208">
        <v>2006.0664000000002</v>
      </c>
      <c r="AR208">
        <v>20.000000000000004</v>
      </c>
      <c r="AS208">
        <v>2026.0664000000002</v>
      </c>
      <c r="AT208">
        <v>44.333600000000004</v>
      </c>
      <c r="AU208">
        <v>2050.4</v>
      </c>
    </row>
    <row r="209" spans="1:47">
      <c r="A209" t="s">
        <v>966</v>
      </c>
      <c r="B209" t="s">
        <v>967</v>
      </c>
      <c r="C209" t="s">
        <v>968</v>
      </c>
      <c r="D209" t="s">
        <v>969</v>
      </c>
      <c r="E209">
        <v>24680</v>
      </c>
      <c r="F209">
        <v>0.12</v>
      </c>
      <c r="G209">
        <v>2961.6</v>
      </c>
      <c r="H209">
        <v>21718.400000000001</v>
      </c>
      <c r="I209">
        <v>4343.68</v>
      </c>
      <c r="J209">
        <v>639</v>
      </c>
      <c r="K209">
        <v>585</v>
      </c>
      <c r="L209">
        <v>27286.080000000002</v>
      </c>
      <c r="M209">
        <v>3553.9199999999996</v>
      </c>
      <c r="O209">
        <v>250</v>
      </c>
      <c r="P209">
        <v>30</v>
      </c>
      <c r="Q209">
        <v>220</v>
      </c>
      <c r="R209">
        <v>264</v>
      </c>
      <c r="S209">
        <v>27550.080000000002</v>
      </c>
      <c r="T209">
        <v>3589.9199999999996</v>
      </c>
      <c r="V209">
        <v>554.16999999999996</v>
      </c>
      <c r="W209">
        <v>66.500399999999999</v>
      </c>
      <c r="X209">
        <v>487.66959999999995</v>
      </c>
      <c r="Y209">
        <v>585.20351999999991</v>
      </c>
      <c r="Z209">
        <v>27871.283520000001</v>
      </c>
      <c r="AA209">
        <v>3633.7204799999995</v>
      </c>
      <c r="AJ209">
        <v>0.08</v>
      </c>
      <c r="AK209">
        <v>1974.4</v>
      </c>
      <c r="AL209">
        <v>0.12</v>
      </c>
      <c r="AM209">
        <v>2961.6</v>
      </c>
      <c r="AN209">
        <v>0.12</v>
      </c>
      <c r="AO209">
        <v>2961.6</v>
      </c>
      <c r="AP209">
        <v>0.08</v>
      </c>
      <c r="AQ209">
        <v>1974.4</v>
      </c>
      <c r="AR209">
        <v>20.000000000000004</v>
      </c>
      <c r="AS209">
        <v>1994.4</v>
      </c>
      <c r="AT209">
        <v>44.333600000000004</v>
      </c>
      <c r="AU209">
        <v>2018.7336</v>
      </c>
    </row>
    <row r="210" spans="1:47">
      <c r="A210" t="s">
        <v>970</v>
      </c>
      <c r="B210" t="s">
        <v>971</v>
      </c>
      <c r="C210" t="s">
        <v>972</v>
      </c>
      <c r="D210" t="s">
        <v>973</v>
      </c>
      <c r="E210">
        <v>26742.5</v>
      </c>
      <c r="F210">
        <v>0.12</v>
      </c>
      <c r="G210">
        <v>3209.1</v>
      </c>
      <c r="H210">
        <v>23533.4</v>
      </c>
      <c r="I210">
        <v>4706.68</v>
      </c>
      <c r="J210">
        <v>639</v>
      </c>
      <c r="K210">
        <v>220</v>
      </c>
      <c r="L210">
        <v>29099.08</v>
      </c>
      <c r="M210">
        <v>3850.9199999999996</v>
      </c>
      <c r="O210">
        <v>250</v>
      </c>
      <c r="P210">
        <v>30</v>
      </c>
      <c r="Q210">
        <v>220</v>
      </c>
      <c r="R210">
        <v>264</v>
      </c>
      <c r="S210">
        <v>29363.08</v>
      </c>
      <c r="T210">
        <v>3886.9199999999996</v>
      </c>
      <c r="V210">
        <v>554.16999999999996</v>
      </c>
      <c r="W210">
        <v>66.500399999999999</v>
      </c>
      <c r="X210">
        <v>487.66959999999995</v>
      </c>
      <c r="Y210">
        <v>585.20351999999991</v>
      </c>
      <c r="Z210">
        <v>29684.283520000001</v>
      </c>
      <c r="AA210">
        <v>3930.7204799999995</v>
      </c>
      <c r="AJ210">
        <v>0.08</v>
      </c>
      <c r="AK210">
        <v>2139.4</v>
      </c>
      <c r="AL210">
        <v>0.12</v>
      </c>
      <c r="AM210">
        <v>3209.1</v>
      </c>
      <c r="AN210">
        <v>0.12</v>
      </c>
      <c r="AO210">
        <v>3209.1</v>
      </c>
      <c r="AP210">
        <v>0.08</v>
      </c>
      <c r="AQ210">
        <v>2139.4</v>
      </c>
      <c r="AR210">
        <v>20.000000000000004</v>
      </c>
      <c r="AS210">
        <v>2159.4</v>
      </c>
      <c r="AT210">
        <v>44.333600000000004</v>
      </c>
      <c r="AU210">
        <v>2183.7336</v>
      </c>
    </row>
    <row r="211" spans="1:47">
      <c r="A211" t="s">
        <v>974</v>
      </c>
      <c r="B211" t="s">
        <v>975</v>
      </c>
      <c r="C211" t="s">
        <v>976</v>
      </c>
      <c r="D211" t="s">
        <v>977</v>
      </c>
      <c r="E211">
        <v>25263.33</v>
      </c>
      <c r="F211">
        <v>0.12</v>
      </c>
      <c r="G211">
        <v>3031.5996</v>
      </c>
      <c r="H211">
        <v>22231.7304</v>
      </c>
      <c r="I211">
        <v>4446.3460800000003</v>
      </c>
      <c r="J211">
        <v>639</v>
      </c>
      <c r="K211">
        <v>585</v>
      </c>
      <c r="L211">
        <v>27902.07648</v>
      </c>
      <c r="M211">
        <v>3637.9195199999999</v>
      </c>
      <c r="O211">
        <v>250</v>
      </c>
      <c r="P211">
        <v>30</v>
      </c>
      <c r="Q211">
        <v>220</v>
      </c>
      <c r="R211">
        <v>264</v>
      </c>
      <c r="S211">
        <v>28166.07648</v>
      </c>
      <c r="T211">
        <v>3673.9195199999999</v>
      </c>
      <c r="V211">
        <v>554.16999999999996</v>
      </c>
      <c r="W211">
        <v>66.500399999999999</v>
      </c>
      <c r="X211">
        <v>487.66959999999995</v>
      </c>
      <c r="Y211">
        <v>585.20351999999991</v>
      </c>
      <c r="Z211">
        <v>28487.279999999999</v>
      </c>
      <c r="AA211">
        <v>3717.72</v>
      </c>
      <c r="AJ211">
        <v>0.08</v>
      </c>
      <c r="AK211">
        <v>2021.0664000000002</v>
      </c>
      <c r="AL211">
        <v>0.12</v>
      </c>
      <c r="AM211">
        <v>3031.5996</v>
      </c>
      <c r="AN211">
        <v>0.12</v>
      </c>
      <c r="AO211">
        <v>3031.5996</v>
      </c>
      <c r="AP211">
        <v>0.08</v>
      </c>
      <c r="AQ211">
        <v>2021.0664000000002</v>
      </c>
      <c r="AR211">
        <v>20.000000000000004</v>
      </c>
      <c r="AS211">
        <v>2041.0664000000002</v>
      </c>
      <c r="AT211">
        <v>44.333600000000004</v>
      </c>
      <c r="AU211">
        <v>2065.4</v>
      </c>
    </row>
    <row r="212" spans="1:47">
      <c r="A212" t="s">
        <v>978</v>
      </c>
      <c r="B212" t="s">
        <v>979</v>
      </c>
      <c r="C212" t="s">
        <v>980</v>
      </c>
      <c r="D212" t="s">
        <v>981</v>
      </c>
      <c r="E212">
        <v>26680</v>
      </c>
      <c r="F212">
        <v>0.12</v>
      </c>
      <c r="G212">
        <v>3201.6</v>
      </c>
      <c r="H212">
        <v>23478.400000000001</v>
      </c>
      <c r="I212">
        <v>4695.68</v>
      </c>
      <c r="J212">
        <v>639</v>
      </c>
      <c r="K212">
        <v>585</v>
      </c>
      <c r="L212">
        <v>29398.080000000002</v>
      </c>
      <c r="M212">
        <v>3841.9199999999996</v>
      </c>
      <c r="O212">
        <v>250</v>
      </c>
      <c r="P212">
        <v>30</v>
      </c>
      <c r="Q212">
        <v>220</v>
      </c>
      <c r="R212">
        <v>264</v>
      </c>
      <c r="S212">
        <v>29662.080000000002</v>
      </c>
      <c r="T212">
        <v>3877.9199999999996</v>
      </c>
      <c r="V212">
        <v>554.16999999999996</v>
      </c>
      <c r="W212">
        <v>66.500399999999999</v>
      </c>
      <c r="X212">
        <v>487.66959999999995</v>
      </c>
      <c r="Y212">
        <v>585.20351999999991</v>
      </c>
      <c r="Z212">
        <v>29983.283520000001</v>
      </c>
      <c r="AA212">
        <v>3921.7204799999995</v>
      </c>
      <c r="AJ212">
        <v>0.08</v>
      </c>
      <c r="AK212">
        <v>2134.4</v>
      </c>
      <c r="AL212">
        <v>0.12</v>
      </c>
      <c r="AM212">
        <v>3201.6</v>
      </c>
      <c r="AN212">
        <v>0.12</v>
      </c>
      <c r="AO212">
        <v>3201.6</v>
      </c>
      <c r="AP212">
        <v>0.08</v>
      </c>
      <c r="AQ212">
        <v>2134.4</v>
      </c>
      <c r="AR212">
        <v>20.000000000000004</v>
      </c>
      <c r="AS212">
        <v>2154.4</v>
      </c>
      <c r="AT212">
        <v>44.333600000000004</v>
      </c>
      <c r="AU212">
        <v>2178.7336</v>
      </c>
    </row>
    <row r="213" spans="1:47">
      <c r="A213" t="s">
        <v>982</v>
      </c>
      <c r="B213" t="s">
        <v>983</v>
      </c>
      <c r="C213" t="s">
        <v>984</v>
      </c>
      <c r="D213" t="s">
        <v>985</v>
      </c>
      <c r="E213">
        <v>27075.83</v>
      </c>
      <c r="F213">
        <v>0.12</v>
      </c>
      <c r="G213">
        <v>3249.0996</v>
      </c>
      <c r="H213">
        <v>23826.7304</v>
      </c>
      <c r="I213">
        <v>4765.3460800000003</v>
      </c>
      <c r="J213">
        <v>639</v>
      </c>
      <c r="K213">
        <v>220</v>
      </c>
      <c r="L213">
        <v>29451.07648</v>
      </c>
      <c r="M213">
        <v>3898.9195199999999</v>
      </c>
      <c r="O213">
        <v>250</v>
      </c>
      <c r="P213">
        <v>30</v>
      </c>
      <c r="Q213">
        <v>220</v>
      </c>
      <c r="R213">
        <v>264</v>
      </c>
      <c r="S213">
        <v>29715.07648</v>
      </c>
      <c r="T213">
        <v>3934.9195199999999</v>
      </c>
      <c r="V213">
        <v>554.16999999999996</v>
      </c>
      <c r="W213">
        <v>66.500399999999999</v>
      </c>
      <c r="X213">
        <v>487.66959999999995</v>
      </c>
      <c r="Y213">
        <v>585.20351999999991</v>
      </c>
      <c r="Z213">
        <v>30036.28</v>
      </c>
      <c r="AA213">
        <v>3978.72</v>
      </c>
      <c r="AJ213">
        <v>0.08</v>
      </c>
      <c r="AK213">
        <v>2166.0664000000002</v>
      </c>
      <c r="AL213">
        <v>0.12</v>
      </c>
      <c r="AM213">
        <v>3249.0996</v>
      </c>
      <c r="AN213">
        <v>0.12</v>
      </c>
      <c r="AO213">
        <v>3249.0996</v>
      </c>
      <c r="AP213">
        <v>0.08</v>
      </c>
      <c r="AQ213">
        <v>2166.0664000000002</v>
      </c>
      <c r="AR213">
        <v>20.000000000000004</v>
      </c>
      <c r="AS213">
        <v>2186.0664000000002</v>
      </c>
      <c r="AT213">
        <v>44.333600000000004</v>
      </c>
      <c r="AU213">
        <v>2210.4</v>
      </c>
    </row>
    <row r="214" spans="1:47">
      <c r="A214" t="s">
        <v>986</v>
      </c>
      <c r="B214" t="s">
        <v>987</v>
      </c>
      <c r="C214" t="s">
        <v>988</v>
      </c>
      <c r="D214" t="s">
        <v>989</v>
      </c>
      <c r="E214">
        <v>28675.83</v>
      </c>
      <c r="F214">
        <v>0.12</v>
      </c>
      <c r="G214">
        <v>3441.0996</v>
      </c>
      <c r="H214">
        <v>25234.7304</v>
      </c>
      <c r="I214">
        <v>5046.9460800000006</v>
      </c>
      <c r="J214">
        <v>639</v>
      </c>
      <c r="K214">
        <v>220</v>
      </c>
      <c r="L214">
        <v>31140.676480000002</v>
      </c>
      <c r="M214">
        <v>4129.31952</v>
      </c>
      <c r="O214">
        <v>250</v>
      </c>
      <c r="P214">
        <v>30</v>
      </c>
      <c r="Q214">
        <v>220</v>
      </c>
      <c r="R214">
        <v>264</v>
      </c>
      <c r="S214">
        <v>31404.676480000002</v>
      </c>
      <c r="T214">
        <v>4165.31952</v>
      </c>
      <c r="V214">
        <v>554.16999999999996</v>
      </c>
      <c r="W214">
        <v>66.500399999999999</v>
      </c>
      <c r="X214">
        <v>487.66959999999995</v>
      </c>
      <c r="Y214">
        <v>585.20351999999991</v>
      </c>
      <c r="Z214">
        <v>31725.88</v>
      </c>
      <c r="AA214">
        <v>4209.12</v>
      </c>
      <c r="AJ214">
        <v>0.08</v>
      </c>
      <c r="AK214">
        <v>2294.0664000000002</v>
      </c>
      <c r="AL214">
        <v>0.12</v>
      </c>
      <c r="AM214">
        <v>3441.0996</v>
      </c>
      <c r="AN214">
        <v>0.12</v>
      </c>
      <c r="AO214">
        <v>3441.0996</v>
      </c>
      <c r="AP214">
        <v>0.08</v>
      </c>
      <c r="AQ214">
        <v>2294.0664000000002</v>
      </c>
      <c r="AR214">
        <v>20.000000000000004</v>
      </c>
      <c r="AS214">
        <v>2314.0664000000002</v>
      </c>
      <c r="AT214">
        <v>44.333600000000004</v>
      </c>
      <c r="AU214">
        <v>2338.4</v>
      </c>
    </row>
    <row r="215" spans="1:47">
      <c r="A215" t="s">
        <v>990</v>
      </c>
      <c r="B215" t="s">
        <v>991</v>
      </c>
      <c r="C215" t="s">
        <v>992</v>
      </c>
      <c r="D215" t="s">
        <v>993</v>
      </c>
      <c r="E215">
        <v>30234.17</v>
      </c>
      <c r="F215">
        <v>0.12</v>
      </c>
      <c r="G215">
        <v>3628.1003999999998</v>
      </c>
      <c r="H215">
        <v>26606.069599999999</v>
      </c>
      <c r="I215">
        <v>5321.2139200000001</v>
      </c>
      <c r="J215">
        <v>639</v>
      </c>
      <c r="K215">
        <v>575</v>
      </c>
      <c r="L215">
        <v>33141.283519999997</v>
      </c>
      <c r="M215">
        <v>4353.72048</v>
      </c>
      <c r="O215">
        <v>250</v>
      </c>
      <c r="P215">
        <v>30</v>
      </c>
      <c r="Q215">
        <v>220</v>
      </c>
      <c r="R215">
        <v>264</v>
      </c>
      <c r="S215">
        <v>33405.283519999997</v>
      </c>
      <c r="T215">
        <v>4389.72048</v>
      </c>
      <c r="V215">
        <v>554.16999999999996</v>
      </c>
      <c r="W215">
        <v>66.500399999999999</v>
      </c>
      <c r="X215">
        <v>487.66959999999995</v>
      </c>
      <c r="Y215">
        <v>585.20351999999991</v>
      </c>
      <c r="Z215">
        <v>33726.48704</v>
      </c>
      <c r="AA215">
        <v>4433.5209599999998</v>
      </c>
      <c r="AJ215">
        <v>0.08</v>
      </c>
      <c r="AK215">
        <v>2418.7336</v>
      </c>
      <c r="AL215">
        <v>0.12</v>
      </c>
      <c r="AM215">
        <v>3628.1003999999998</v>
      </c>
      <c r="AN215">
        <v>0.12</v>
      </c>
      <c r="AO215">
        <v>3628.1003999999998</v>
      </c>
      <c r="AP215">
        <v>0.08</v>
      </c>
      <c r="AQ215">
        <v>2418.7336</v>
      </c>
      <c r="AR215">
        <v>20.000000000000004</v>
      </c>
      <c r="AS215">
        <v>2438.7336</v>
      </c>
      <c r="AT215">
        <v>44.333600000000004</v>
      </c>
      <c r="AU215">
        <v>2463.0672</v>
      </c>
    </row>
    <row r="216" spans="1:47">
      <c r="A216" t="s">
        <v>994</v>
      </c>
      <c r="B216" t="s">
        <v>995</v>
      </c>
      <c r="C216" t="s">
        <v>996</v>
      </c>
      <c r="D216" t="s">
        <v>997</v>
      </c>
      <c r="E216">
        <v>26930</v>
      </c>
      <c r="F216">
        <v>0.12</v>
      </c>
      <c r="G216">
        <v>3231.6</v>
      </c>
      <c r="H216">
        <v>23698.400000000001</v>
      </c>
      <c r="I216">
        <v>4739.68</v>
      </c>
      <c r="J216">
        <v>639</v>
      </c>
      <c r="K216">
        <v>585</v>
      </c>
      <c r="L216">
        <v>29662.080000000002</v>
      </c>
      <c r="M216">
        <v>3877.9199999999996</v>
      </c>
      <c r="O216">
        <v>250</v>
      </c>
      <c r="P216">
        <v>30</v>
      </c>
      <c r="Q216">
        <v>220</v>
      </c>
      <c r="R216">
        <v>264</v>
      </c>
      <c r="S216">
        <v>29926.080000000002</v>
      </c>
      <c r="T216">
        <v>3913.9199999999996</v>
      </c>
      <c r="V216">
        <v>554.16999999999996</v>
      </c>
      <c r="W216">
        <v>66.500399999999999</v>
      </c>
      <c r="X216">
        <v>487.66959999999995</v>
      </c>
      <c r="Y216">
        <v>585.20351999999991</v>
      </c>
      <c r="Z216">
        <v>30247.283520000001</v>
      </c>
      <c r="AA216">
        <v>3957.7204799999995</v>
      </c>
      <c r="AJ216">
        <v>0.08</v>
      </c>
      <c r="AK216">
        <v>2154.4</v>
      </c>
      <c r="AL216">
        <v>0.12</v>
      </c>
      <c r="AM216">
        <v>3231.6</v>
      </c>
      <c r="AN216">
        <v>0.12</v>
      </c>
      <c r="AO216">
        <v>3231.6</v>
      </c>
      <c r="AP216">
        <v>0.08</v>
      </c>
      <c r="AQ216">
        <v>2154.4</v>
      </c>
      <c r="AR216">
        <v>20.000000000000004</v>
      </c>
      <c r="AS216">
        <v>2174.4</v>
      </c>
      <c r="AT216">
        <v>44.333600000000004</v>
      </c>
      <c r="AU216">
        <v>2198.7336</v>
      </c>
    </row>
    <row r="217" spans="1:47">
      <c r="A217" t="s">
        <v>998</v>
      </c>
      <c r="B217" t="s">
        <v>999</v>
      </c>
      <c r="C217" t="s">
        <v>1000</v>
      </c>
      <c r="D217" t="s">
        <v>1001</v>
      </c>
      <c r="E217">
        <v>29117.5</v>
      </c>
      <c r="F217">
        <v>0.12</v>
      </c>
      <c r="G217">
        <v>3494.1</v>
      </c>
      <c r="H217">
        <v>25623.4</v>
      </c>
      <c r="I217">
        <v>5124.68</v>
      </c>
      <c r="J217">
        <v>639</v>
      </c>
      <c r="K217">
        <v>220</v>
      </c>
      <c r="L217">
        <v>31607.08</v>
      </c>
      <c r="M217">
        <v>4192.92</v>
      </c>
      <c r="O217">
        <v>250</v>
      </c>
      <c r="P217">
        <v>30</v>
      </c>
      <c r="Q217">
        <v>220</v>
      </c>
      <c r="R217">
        <v>264</v>
      </c>
      <c r="S217">
        <v>31871.08</v>
      </c>
      <c r="T217">
        <v>4228.92</v>
      </c>
      <c r="V217">
        <v>554.16999999999996</v>
      </c>
      <c r="W217">
        <v>66.500399999999999</v>
      </c>
      <c r="X217">
        <v>487.66959999999995</v>
      </c>
      <c r="Y217">
        <v>585.20351999999991</v>
      </c>
      <c r="Z217">
        <v>32192.283520000001</v>
      </c>
      <c r="AA217">
        <v>4272.72048</v>
      </c>
      <c r="AJ217">
        <v>0.08</v>
      </c>
      <c r="AK217">
        <v>2329.4</v>
      </c>
      <c r="AL217">
        <v>0.12</v>
      </c>
      <c r="AM217">
        <v>3494.1</v>
      </c>
      <c r="AN217">
        <v>0.12</v>
      </c>
      <c r="AO217">
        <v>3494.1</v>
      </c>
      <c r="AP217">
        <v>0.08</v>
      </c>
      <c r="AQ217">
        <v>2329.4</v>
      </c>
      <c r="AR217">
        <v>20.000000000000004</v>
      </c>
      <c r="AS217">
        <v>2349.4</v>
      </c>
      <c r="AT217">
        <v>44.333600000000004</v>
      </c>
      <c r="AU217">
        <v>2373.7336</v>
      </c>
    </row>
    <row r="218" spans="1:47">
      <c r="A218" t="s">
        <v>1002</v>
      </c>
      <c r="B218" t="s">
        <v>1003</v>
      </c>
      <c r="C218" t="s">
        <v>1004</v>
      </c>
      <c r="D218" t="s">
        <v>1005</v>
      </c>
      <c r="E218">
        <v>30675.83</v>
      </c>
      <c r="F218">
        <v>0.12</v>
      </c>
      <c r="G218">
        <v>3681.0996</v>
      </c>
      <c r="H218">
        <v>26994.7304</v>
      </c>
      <c r="I218">
        <v>5398.9460800000006</v>
      </c>
      <c r="J218">
        <v>639</v>
      </c>
      <c r="K218">
        <v>575</v>
      </c>
      <c r="L218">
        <v>33607.676480000002</v>
      </c>
      <c r="M218">
        <v>4417.31952</v>
      </c>
      <c r="O218">
        <v>250</v>
      </c>
      <c r="P218">
        <v>30</v>
      </c>
      <c r="Q218">
        <v>220</v>
      </c>
      <c r="R218">
        <v>264</v>
      </c>
      <c r="S218">
        <v>33871.676480000002</v>
      </c>
      <c r="T218">
        <v>4453.31952</v>
      </c>
      <c r="V218">
        <v>554.16999999999996</v>
      </c>
      <c r="W218">
        <v>66.500399999999999</v>
      </c>
      <c r="X218">
        <v>487.66959999999995</v>
      </c>
      <c r="Y218">
        <v>585.20351999999991</v>
      </c>
      <c r="Z218">
        <v>34192.880000000005</v>
      </c>
      <c r="AA218">
        <v>4497.12</v>
      </c>
      <c r="AJ218">
        <v>0.08</v>
      </c>
      <c r="AK218">
        <v>2454.0664000000002</v>
      </c>
      <c r="AL218">
        <v>0.12</v>
      </c>
      <c r="AM218">
        <v>3681.0996</v>
      </c>
      <c r="AN218">
        <v>0.12</v>
      </c>
      <c r="AO218">
        <v>3681.0996</v>
      </c>
      <c r="AP218">
        <v>0.08</v>
      </c>
      <c r="AQ218">
        <v>2454.0664000000002</v>
      </c>
      <c r="AR218">
        <v>20.000000000000004</v>
      </c>
      <c r="AS218">
        <v>2474.0664000000002</v>
      </c>
      <c r="AT218">
        <v>44.333600000000004</v>
      </c>
      <c r="AU218">
        <v>2498.4</v>
      </c>
    </row>
    <row r="219" spans="1:47">
      <c r="A219" t="s">
        <v>1006</v>
      </c>
    </row>
    <row r="220" spans="1:47">
      <c r="A220" t="s">
        <v>1007</v>
      </c>
      <c r="B220" t="s">
        <v>1008</v>
      </c>
      <c r="C220" t="s">
        <v>1009</v>
      </c>
      <c r="D220" t="s">
        <v>1010</v>
      </c>
      <c r="E220">
        <v>27125.83</v>
      </c>
      <c r="F220">
        <v>0.12</v>
      </c>
      <c r="G220">
        <v>3255.0996</v>
      </c>
      <c r="H220">
        <v>23870.7304</v>
      </c>
      <c r="I220">
        <v>4774.1460800000004</v>
      </c>
      <c r="J220">
        <v>639</v>
      </c>
      <c r="K220">
        <v>180</v>
      </c>
      <c r="L220">
        <v>29463.876479999999</v>
      </c>
      <c r="M220">
        <v>3906.1195199999997</v>
      </c>
      <c r="O220">
        <v>250</v>
      </c>
      <c r="P220">
        <v>30</v>
      </c>
      <c r="Q220">
        <v>220</v>
      </c>
      <c r="R220">
        <v>264</v>
      </c>
      <c r="S220">
        <v>29727.876479999999</v>
      </c>
      <c r="T220">
        <v>3942.1195199999997</v>
      </c>
      <c r="V220">
        <v>554.16999999999996</v>
      </c>
      <c r="W220">
        <v>66.500399999999999</v>
      </c>
      <c r="X220">
        <v>487.66959999999995</v>
      </c>
      <c r="Y220">
        <v>585.20351999999991</v>
      </c>
      <c r="Z220">
        <v>30049.079999999998</v>
      </c>
      <c r="AA220">
        <v>3985.9199999999996</v>
      </c>
      <c r="AJ220">
        <v>0.08</v>
      </c>
      <c r="AK220">
        <v>2170.0664000000002</v>
      </c>
      <c r="AL220">
        <v>0.12</v>
      </c>
      <c r="AM220">
        <v>3255.0996</v>
      </c>
      <c r="AN220">
        <v>0.12</v>
      </c>
      <c r="AO220">
        <v>3255.0996</v>
      </c>
      <c r="AP220">
        <v>0.08</v>
      </c>
      <c r="AQ220">
        <v>2170.0664000000002</v>
      </c>
      <c r="AR220">
        <v>20.000000000000004</v>
      </c>
      <c r="AS220">
        <v>2190.0664000000002</v>
      </c>
      <c r="AT220">
        <v>44.333600000000004</v>
      </c>
      <c r="AU220">
        <v>2214.4</v>
      </c>
    </row>
    <row r="221" spans="1:47">
      <c r="A221" t="s">
        <v>1011</v>
      </c>
      <c r="B221" t="s">
        <v>1012</v>
      </c>
      <c r="C221" t="s">
        <v>1013</v>
      </c>
      <c r="D221" t="s">
        <v>1014</v>
      </c>
      <c r="E221">
        <v>29125.83</v>
      </c>
      <c r="F221">
        <v>0.12</v>
      </c>
      <c r="G221">
        <v>3495.0996</v>
      </c>
      <c r="H221">
        <v>25630.7304</v>
      </c>
      <c r="I221">
        <v>5126.1460800000004</v>
      </c>
      <c r="J221">
        <v>639</v>
      </c>
      <c r="K221">
        <v>220</v>
      </c>
      <c r="L221">
        <v>31615.876479999999</v>
      </c>
      <c r="M221">
        <v>4194.1195200000002</v>
      </c>
      <c r="O221">
        <v>250</v>
      </c>
      <c r="P221">
        <v>30</v>
      </c>
      <c r="Q221">
        <v>220</v>
      </c>
      <c r="R221">
        <v>264</v>
      </c>
      <c r="S221">
        <v>31879.876479999999</v>
      </c>
      <c r="T221">
        <v>4230.1195200000002</v>
      </c>
      <c r="V221">
        <v>554.16999999999996</v>
      </c>
      <c r="W221">
        <v>66.500399999999999</v>
      </c>
      <c r="X221">
        <v>487.66959999999995</v>
      </c>
      <c r="Y221">
        <v>585.20351999999991</v>
      </c>
      <c r="Z221">
        <v>32201.079999999998</v>
      </c>
      <c r="AA221">
        <v>4273.92</v>
      </c>
      <c r="AJ221">
        <v>0.08</v>
      </c>
      <c r="AK221">
        <v>2330.0664000000002</v>
      </c>
      <c r="AL221">
        <v>0.12</v>
      </c>
      <c r="AM221">
        <v>3495.0996</v>
      </c>
      <c r="AN221">
        <v>0.12</v>
      </c>
      <c r="AO221">
        <v>3495.0996</v>
      </c>
      <c r="AP221">
        <v>0.08</v>
      </c>
      <c r="AQ221">
        <v>2330.0664000000002</v>
      </c>
      <c r="AR221">
        <v>20.000000000000004</v>
      </c>
      <c r="AS221">
        <v>2350.0664000000002</v>
      </c>
      <c r="AT221">
        <v>44.333600000000004</v>
      </c>
      <c r="AU221">
        <v>2374.4</v>
      </c>
    </row>
    <row r="222" spans="1:47">
      <c r="A222" t="s">
        <v>1015</v>
      </c>
      <c r="B222" t="s">
        <v>1016</v>
      </c>
      <c r="C222" t="s">
        <v>1017</v>
      </c>
      <c r="D222" t="s">
        <v>1018</v>
      </c>
      <c r="E222">
        <v>30725.83</v>
      </c>
      <c r="F222">
        <v>0.12</v>
      </c>
      <c r="G222">
        <v>3687.0996</v>
      </c>
      <c r="H222">
        <v>27038.7304</v>
      </c>
      <c r="I222">
        <v>5407.7460800000008</v>
      </c>
      <c r="J222">
        <v>639</v>
      </c>
      <c r="K222">
        <v>220</v>
      </c>
      <c r="L222">
        <v>33305.476479999998</v>
      </c>
      <c r="M222">
        <v>4424.5195199999998</v>
      </c>
      <c r="O222">
        <v>250</v>
      </c>
      <c r="P222">
        <v>30</v>
      </c>
      <c r="Q222">
        <v>220</v>
      </c>
      <c r="R222">
        <v>264</v>
      </c>
      <c r="S222">
        <v>33569.476479999998</v>
      </c>
      <c r="T222">
        <v>4460.5195199999998</v>
      </c>
      <c r="V222">
        <v>554.16999999999996</v>
      </c>
      <c r="W222">
        <v>66.500399999999999</v>
      </c>
      <c r="X222">
        <v>487.66959999999995</v>
      </c>
      <c r="Y222">
        <v>585.20351999999991</v>
      </c>
      <c r="Z222">
        <v>33890.68</v>
      </c>
      <c r="AA222">
        <v>4504.32</v>
      </c>
      <c r="AJ222">
        <v>0.08</v>
      </c>
      <c r="AK222">
        <v>2458.0664000000002</v>
      </c>
      <c r="AL222">
        <v>0.12</v>
      </c>
      <c r="AM222">
        <v>3687.0996</v>
      </c>
      <c r="AN222">
        <v>0.12</v>
      </c>
      <c r="AO222">
        <v>3687.0996</v>
      </c>
      <c r="AP222">
        <v>0.08</v>
      </c>
      <c r="AQ222">
        <v>2458.0664000000002</v>
      </c>
      <c r="AR222">
        <v>20.000000000000004</v>
      </c>
      <c r="AS222">
        <v>2478.0664000000002</v>
      </c>
      <c r="AT222">
        <v>44.333600000000004</v>
      </c>
      <c r="AU222">
        <v>2502.4</v>
      </c>
    </row>
    <row r="223" spans="1:47">
      <c r="A223" t="s">
        <v>1019</v>
      </c>
      <c r="B223" t="s">
        <v>1020</v>
      </c>
      <c r="C223" t="s">
        <v>1021</v>
      </c>
      <c r="D223" t="s">
        <v>1022</v>
      </c>
      <c r="E223">
        <v>28959.17</v>
      </c>
      <c r="F223">
        <v>0.12</v>
      </c>
      <c r="G223">
        <v>3475.1003999999998</v>
      </c>
      <c r="H223">
        <v>25484.069599999999</v>
      </c>
      <c r="I223">
        <v>5096.8139200000005</v>
      </c>
      <c r="J223">
        <v>639</v>
      </c>
      <c r="K223">
        <v>180</v>
      </c>
      <c r="L223">
        <v>31399.883519999999</v>
      </c>
      <c r="M223">
        <v>4170.1204799999996</v>
      </c>
      <c r="O223">
        <v>250</v>
      </c>
      <c r="P223">
        <v>30</v>
      </c>
      <c r="Q223">
        <v>220</v>
      </c>
      <c r="R223">
        <v>264</v>
      </c>
      <c r="S223">
        <v>31663.883519999999</v>
      </c>
      <c r="T223">
        <v>4206.1204799999996</v>
      </c>
      <c r="V223">
        <v>554.16999999999996</v>
      </c>
      <c r="W223">
        <v>66.500399999999999</v>
      </c>
      <c r="X223">
        <v>487.66959999999995</v>
      </c>
      <c r="Y223">
        <v>585.20351999999991</v>
      </c>
      <c r="Z223">
        <v>31985.087039999999</v>
      </c>
      <c r="AA223">
        <v>4249.9209599999995</v>
      </c>
      <c r="AJ223">
        <v>0.08</v>
      </c>
      <c r="AK223">
        <v>2316.7336</v>
      </c>
      <c r="AL223">
        <v>0.12</v>
      </c>
      <c r="AM223">
        <v>3475.1003999999998</v>
      </c>
      <c r="AN223">
        <v>0.12</v>
      </c>
      <c r="AO223">
        <v>3475.1003999999998</v>
      </c>
      <c r="AP223">
        <v>0.08</v>
      </c>
      <c r="AQ223">
        <v>2316.7336</v>
      </c>
      <c r="AR223">
        <v>20.000000000000004</v>
      </c>
      <c r="AS223">
        <v>2336.7336</v>
      </c>
      <c r="AT223">
        <v>44.333600000000004</v>
      </c>
      <c r="AU223">
        <v>2361.0672</v>
      </c>
    </row>
    <row r="224" spans="1:47">
      <c r="A224" t="s">
        <v>1023</v>
      </c>
      <c r="B224" t="s">
        <v>1024</v>
      </c>
      <c r="C224" t="s">
        <v>1025</v>
      </c>
      <c r="D224" t="s">
        <v>1026</v>
      </c>
      <c r="E224">
        <v>31209.17</v>
      </c>
      <c r="F224">
        <v>0.12</v>
      </c>
      <c r="G224">
        <v>3745.1003999999998</v>
      </c>
      <c r="H224">
        <v>27464.069599999999</v>
      </c>
      <c r="I224">
        <v>5492.8139200000005</v>
      </c>
      <c r="J224">
        <v>639</v>
      </c>
      <c r="K224">
        <v>220</v>
      </c>
      <c r="L224">
        <v>33815.883520000003</v>
      </c>
      <c r="M224">
        <v>4494.1204799999996</v>
      </c>
      <c r="O224">
        <v>250</v>
      </c>
      <c r="P224">
        <v>30</v>
      </c>
      <c r="Q224">
        <v>220</v>
      </c>
      <c r="R224">
        <v>264</v>
      </c>
      <c r="S224">
        <v>34079.883520000003</v>
      </c>
      <c r="T224">
        <v>4530.1204799999996</v>
      </c>
      <c r="V224">
        <v>554.16999999999996</v>
      </c>
      <c r="W224">
        <v>66.500399999999999</v>
      </c>
      <c r="X224">
        <v>487.66959999999995</v>
      </c>
      <c r="Y224">
        <v>585.20351999999991</v>
      </c>
      <c r="Z224">
        <v>34401.087040000006</v>
      </c>
      <c r="AA224">
        <v>4573.9209599999995</v>
      </c>
      <c r="AJ224">
        <v>0.08</v>
      </c>
      <c r="AK224">
        <v>2496.7336</v>
      </c>
      <c r="AL224">
        <v>0.12</v>
      </c>
      <c r="AM224">
        <v>3745.1003999999998</v>
      </c>
      <c r="AN224">
        <v>0.12</v>
      </c>
      <c r="AO224">
        <v>3745.1003999999998</v>
      </c>
      <c r="AP224">
        <v>0.08</v>
      </c>
      <c r="AQ224">
        <v>2496.7336</v>
      </c>
      <c r="AR224">
        <v>20.000000000000004</v>
      </c>
      <c r="AS224">
        <v>2516.7336</v>
      </c>
      <c r="AT224">
        <v>44.333600000000004</v>
      </c>
      <c r="AU224">
        <v>2541.0672</v>
      </c>
    </row>
    <row r="225" spans="1:47">
      <c r="A225" t="s">
        <v>1027</v>
      </c>
    </row>
    <row r="226" spans="1:47">
      <c r="A226" t="s">
        <v>1028</v>
      </c>
      <c r="B226" t="s">
        <v>1029</v>
      </c>
      <c r="C226" t="s">
        <v>1030</v>
      </c>
      <c r="D226" t="s">
        <v>1031</v>
      </c>
      <c r="E226">
        <v>32534.17</v>
      </c>
      <c r="F226">
        <v>0.08</v>
      </c>
      <c r="G226">
        <v>2602.7336</v>
      </c>
      <c r="H226">
        <v>29931.436399999999</v>
      </c>
      <c r="I226">
        <v>5986.2872800000005</v>
      </c>
      <c r="J226">
        <v>639</v>
      </c>
      <c r="K226">
        <v>0</v>
      </c>
      <c r="L226">
        <v>36556.723679999996</v>
      </c>
      <c r="M226">
        <v>3123.2803199999998</v>
      </c>
      <c r="O226">
        <v>250</v>
      </c>
      <c r="P226">
        <v>20</v>
      </c>
      <c r="Q226">
        <v>230</v>
      </c>
      <c r="R226">
        <v>276</v>
      </c>
      <c r="S226">
        <v>36832.723679999996</v>
      </c>
      <c r="T226">
        <v>3147.2803199999998</v>
      </c>
      <c r="V226">
        <v>554.16999999999996</v>
      </c>
      <c r="W226">
        <v>44.333599999999997</v>
      </c>
      <c r="X226">
        <v>509.83639999999997</v>
      </c>
      <c r="Y226">
        <v>611.80367999999999</v>
      </c>
      <c r="Z226">
        <v>37168.527359999993</v>
      </c>
      <c r="AA226">
        <v>3176.4806399999998</v>
      </c>
      <c r="AJ226">
        <v>0.08</v>
      </c>
      <c r="AK226">
        <v>2602.7336</v>
      </c>
      <c r="AL226">
        <v>0.08</v>
      </c>
      <c r="AM226">
        <v>2602.7336</v>
      </c>
      <c r="AN226">
        <v>0.12</v>
      </c>
      <c r="AO226">
        <v>3904.1003999999998</v>
      </c>
      <c r="AP226">
        <v>4.0000000000000008E-2</v>
      </c>
      <c r="AQ226">
        <v>1301.3668000000002</v>
      </c>
      <c r="AR226">
        <v>10.000000000000002</v>
      </c>
      <c r="AS226">
        <v>1311.3668000000002</v>
      </c>
      <c r="AT226">
        <v>22.166800000000002</v>
      </c>
      <c r="AU226">
        <v>1323.5336000000002</v>
      </c>
    </row>
    <row r="227" spans="1:47">
      <c r="A227" t="s">
        <v>1032</v>
      </c>
      <c r="B227" t="s">
        <v>1033</v>
      </c>
      <c r="C227" t="s">
        <v>1034</v>
      </c>
      <c r="D227" t="s">
        <v>1035</v>
      </c>
      <c r="E227">
        <v>32534.17</v>
      </c>
      <c r="F227">
        <v>0.08</v>
      </c>
      <c r="G227">
        <v>2602.7336</v>
      </c>
      <c r="H227">
        <v>29931.436399999999</v>
      </c>
      <c r="I227">
        <v>5986.2872800000005</v>
      </c>
      <c r="J227">
        <v>639</v>
      </c>
      <c r="K227">
        <v>0</v>
      </c>
      <c r="L227">
        <v>36556.723679999996</v>
      </c>
      <c r="M227">
        <v>3123.2803199999998</v>
      </c>
      <c r="O227">
        <v>250</v>
      </c>
      <c r="P227">
        <v>20</v>
      </c>
      <c r="Q227">
        <v>230</v>
      </c>
      <c r="R227">
        <v>276</v>
      </c>
      <c r="S227">
        <v>36832.723679999996</v>
      </c>
      <c r="T227">
        <v>3147.2803199999998</v>
      </c>
      <c r="V227">
        <v>554.16999999999996</v>
      </c>
      <c r="W227">
        <v>44.333599999999997</v>
      </c>
      <c r="X227">
        <v>509.83639999999997</v>
      </c>
      <c r="Y227">
        <v>611.80367999999999</v>
      </c>
      <c r="Z227">
        <v>37168.527359999993</v>
      </c>
      <c r="AA227">
        <v>3176.4806399999998</v>
      </c>
      <c r="AJ227">
        <v>0.08</v>
      </c>
      <c r="AK227">
        <v>2602.7336</v>
      </c>
      <c r="AL227">
        <v>0.08</v>
      </c>
      <c r="AM227">
        <v>2602.7336</v>
      </c>
      <c r="AN227">
        <v>0.12</v>
      </c>
      <c r="AO227">
        <v>3904.1003999999998</v>
      </c>
      <c r="AP227">
        <v>4.0000000000000008E-2</v>
      </c>
      <c r="AQ227">
        <v>1301.3668000000002</v>
      </c>
      <c r="AR227">
        <v>10.000000000000002</v>
      </c>
      <c r="AS227">
        <v>1311.3668000000002</v>
      </c>
      <c r="AT227">
        <v>22.166800000000002</v>
      </c>
      <c r="AU227">
        <v>1323.5336000000002</v>
      </c>
    </row>
    <row r="228" spans="1:47">
      <c r="A228" t="s">
        <v>1036</v>
      </c>
      <c r="B228" t="s">
        <v>1037</v>
      </c>
      <c r="C228" t="s">
        <v>1038</v>
      </c>
      <c r="D228" t="s">
        <v>1039</v>
      </c>
      <c r="E228">
        <v>34134.17</v>
      </c>
      <c r="F228">
        <v>0.08</v>
      </c>
      <c r="G228">
        <v>2730.7336</v>
      </c>
      <c r="H228">
        <v>31403.436399999999</v>
      </c>
      <c r="I228">
        <v>6280.6872800000001</v>
      </c>
      <c r="J228">
        <v>639</v>
      </c>
      <c r="K228">
        <v>0</v>
      </c>
      <c r="L228">
        <v>38323.123679999997</v>
      </c>
      <c r="M228">
        <v>3276.8803199999998</v>
      </c>
      <c r="O228">
        <v>250</v>
      </c>
      <c r="P228">
        <v>20</v>
      </c>
      <c r="Q228">
        <v>230</v>
      </c>
      <c r="R228">
        <v>276</v>
      </c>
      <c r="S228">
        <v>38599.123679999997</v>
      </c>
      <c r="T228">
        <v>3300.8803199999998</v>
      </c>
      <c r="V228">
        <v>554.16999999999996</v>
      </c>
      <c r="W228">
        <v>44.333599999999997</v>
      </c>
      <c r="X228">
        <v>509.83639999999997</v>
      </c>
      <c r="Y228">
        <v>611.80367999999999</v>
      </c>
      <c r="Z228">
        <v>38934.927359999994</v>
      </c>
      <c r="AA228">
        <v>3330.0806399999997</v>
      </c>
      <c r="AJ228">
        <v>0.08</v>
      </c>
      <c r="AK228">
        <v>2730.7336</v>
      </c>
      <c r="AL228">
        <v>0.08</v>
      </c>
      <c r="AM228">
        <v>2730.7336</v>
      </c>
      <c r="AN228">
        <v>0.12</v>
      </c>
      <c r="AO228">
        <v>4096.1003999999994</v>
      </c>
      <c r="AP228">
        <v>4.0000000000000022E-2</v>
      </c>
      <c r="AQ228">
        <v>1365.3668000000007</v>
      </c>
      <c r="AR228">
        <v>10.000000000000002</v>
      </c>
      <c r="AS228">
        <v>1375.3668000000007</v>
      </c>
      <c r="AT228">
        <v>22.166800000000002</v>
      </c>
      <c r="AU228">
        <v>1387.5336000000007</v>
      </c>
    </row>
    <row r="229" spans="1:47">
      <c r="A229" t="s">
        <v>1040</v>
      </c>
      <c r="B229" t="s">
        <v>1041</v>
      </c>
      <c r="C229" t="s">
        <v>1042</v>
      </c>
      <c r="D229" t="s">
        <v>1043</v>
      </c>
      <c r="E229">
        <v>34784.17</v>
      </c>
      <c r="F229">
        <v>0.08</v>
      </c>
      <c r="G229">
        <v>2782.7336</v>
      </c>
      <c r="H229">
        <v>32001.436399999999</v>
      </c>
      <c r="I229">
        <v>6400.2872800000005</v>
      </c>
      <c r="J229">
        <v>639</v>
      </c>
      <c r="K229">
        <v>0</v>
      </c>
      <c r="L229">
        <v>39040.723679999996</v>
      </c>
      <c r="M229">
        <v>3339.2803199999998</v>
      </c>
      <c r="O229">
        <v>250</v>
      </c>
      <c r="P229">
        <v>20</v>
      </c>
      <c r="Q229">
        <v>230</v>
      </c>
      <c r="R229">
        <v>276</v>
      </c>
      <c r="S229">
        <v>39316.723679999996</v>
      </c>
      <c r="T229">
        <v>3363.2803199999998</v>
      </c>
      <c r="V229">
        <v>554.16999999999996</v>
      </c>
      <c r="W229">
        <v>44.333599999999997</v>
      </c>
      <c r="X229">
        <v>509.83639999999997</v>
      </c>
      <c r="Y229">
        <v>611.80367999999999</v>
      </c>
      <c r="Z229">
        <v>39652.527359999993</v>
      </c>
      <c r="AA229">
        <v>3392.4806399999998</v>
      </c>
      <c r="AJ229">
        <v>0.08</v>
      </c>
      <c r="AK229">
        <v>2782.7336</v>
      </c>
      <c r="AL229">
        <v>0.08</v>
      </c>
      <c r="AM229">
        <v>2782.7336</v>
      </c>
      <c r="AN229">
        <v>0.12</v>
      </c>
      <c r="AO229">
        <v>4174.1003999999994</v>
      </c>
      <c r="AP229">
        <v>4.0000000000000022E-2</v>
      </c>
      <c r="AQ229">
        <v>1391.3668000000007</v>
      </c>
      <c r="AR229">
        <v>10.000000000000002</v>
      </c>
      <c r="AS229">
        <v>1401.3668000000007</v>
      </c>
      <c r="AT229">
        <v>22.166800000000002</v>
      </c>
      <c r="AU229">
        <v>1413.5336000000007</v>
      </c>
    </row>
    <row r="230" spans="1:47">
      <c r="A230" t="s">
        <v>1044</v>
      </c>
    </row>
    <row r="231" spans="1:47">
      <c r="A231" t="s">
        <v>1045</v>
      </c>
      <c r="B231" t="s">
        <v>1046</v>
      </c>
      <c r="C231" t="s">
        <v>1047</v>
      </c>
      <c r="D231" t="s">
        <v>1048</v>
      </c>
      <c r="E231">
        <v>23263.33</v>
      </c>
      <c r="F231">
        <v>0.12</v>
      </c>
      <c r="G231">
        <v>2791.5996</v>
      </c>
      <c r="H231">
        <v>20471.7304</v>
      </c>
      <c r="I231">
        <v>4094.3460800000003</v>
      </c>
      <c r="J231">
        <v>639</v>
      </c>
      <c r="K231">
        <v>585</v>
      </c>
      <c r="L231">
        <v>25790.07648</v>
      </c>
      <c r="M231">
        <v>3349.9195199999999</v>
      </c>
      <c r="O231">
        <v>250</v>
      </c>
      <c r="P231">
        <v>30</v>
      </c>
      <c r="Q231">
        <v>220</v>
      </c>
      <c r="R231">
        <v>264</v>
      </c>
      <c r="S231">
        <v>26054.07648</v>
      </c>
      <c r="T231">
        <v>3385.9195199999999</v>
      </c>
      <c r="V231">
        <v>554.16999999999996</v>
      </c>
      <c r="W231">
        <v>66.500399999999999</v>
      </c>
      <c r="X231">
        <v>487.66959999999995</v>
      </c>
      <c r="Y231">
        <v>585.20351999999991</v>
      </c>
      <c r="Z231">
        <v>26375.279999999999</v>
      </c>
      <c r="AA231">
        <v>3429.72</v>
      </c>
      <c r="AJ231">
        <v>0.08</v>
      </c>
      <c r="AK231">
        <v>1861.0664000000002</v>
      </c>
      <c r="AL231">
        <v>0.12</v>
      </c>
      <c r="AM231">
        <v>2791.5996</v>
      </c>
      <c r="AN231">
        <v>0.12</v>
      </c>
      <c r="AO231">
        <v>2791.5996</v>
      </c>
      <c r="AP231">
        <v>0.08</v>
      </c>
      <c r="AQ231">
        <v>1861.0664000000002</v>
      </c>
      <c r="AR231">
        <v>20.000000000000004</v>
      </c>
      <c r="AS231">
        <v>1881.0664000000002</v>
      </c>
      <c r="AT231">
        <v>44.333600000000004</v>
      </c>
      <c r="AU231">
        <v>1905.4</v>
      </c>
    </row>
    <row r="232" spans="1:47">
      <c r="A232" t="s">
        <v>1049</v>
      </c>
      <c r="B232" t="s">
        <v>1050</v>
      </c>
      <c r="C232" t="s">
        <v>1051</v>
      </c>
      <c r="D232" t="s">
        <v>1052</v>
      </c>
      <c r="E232">
        <v>23346.67</v>
      </c>
      <c r="F232">
        <v>0.12</v>
      </c>
      <c r="G232">
        <v>2801.6003999999998</v>
      </c>
      <c r="H232">
        <v>20545.069599999999</v>
      </c>
      <c r="I232">
        <v>4109.0139200000003</v>
      </c>
      <c r="J232">
        <v>639</v>
      </c>
      <c r="K232">
        <v>585</v>
      </c>
      <c r="L232">
        <v>25878.08352</v>
      </c>
      <c r="M232">
        <v>3361.9204799999998</v>
      </c>
      <c r="O232">
        <v>250</v>
      </c>
      <c r="P232">
        <v>30</v>
      </c>
      <c r="Q232">
        <v>220</v>
      </c>
      <c r="R232">
        <v>264</v>
      </c>
      <c r="S232">
        <v>26142.08352</v>
      </c>
      <c r="T232">
        <v>3397.9204799999998</v>
      </c>
      <c r="V232">
        <v>554.16999999999996</v>
      </c>
      <c r="W232">
        <v>66.500399999999999</v>
      </c>
      <c r="X232">
        <v>487.66959999999995</v>
      </c>
      <c r="Y232">
        <v>585.20351999999991</v>
      </c>
      <c r="Z232">
        <v>26463.287039999999</v>
      </c>
      <c r="AA232">
        <v>3441.7209599999996</v>
      </c>
      <c r="AJ232">
        <v>0.08</v>
      </c>
      <c r="AK232">
        <v>1867.7335999999998</v>
      </c>
      <c r="AL232">
        <v>0.12</v>
      </c>
      <c r="AM232">
        <v>2801.6003999999998</v>
      </c>
      <c r="AN232">
        <v>0.12</v>
      </c>
      <c r="AO232">
        <v>2801.6003999999998</v>
      </c>
      <c r="AP232">
        <v>0.08</v>
      </c>
      <c r="AQ232">
        <v>1867.7336</v>
      </c>
      <c r="AR232">
        <v>20.000000000000004</v>
      </c>
      <c r="AS232">
        <v>1887.7336</v>
      </c>
      <c r="AT232">
        <v>44.333600000000004</v>
      </c>
      <c r="AU232">
        <v>1912.0672</v>
      </c>
    </row>
    <row r="233" spans="1:47">
      <c r="A233" t="s">
        <v>1053</v>
      </c>
      <c r="B233" t="s">
        <v>1054</v>
      </c>
      <c r="C233" t="s">
        <v>1055</v>
      </c>
      <c r="D233" t="s">
        <v>965</v>
      </c>
      <c r="E233">
        <v>25075.83</v>
      </c>
      <c r="F233">
        <v>0.12</v>
      </c>
      <c r="G233">
        <v>3009.0996</v>
      </c>
      <c r="H233">
        <v>22066.7304</v>
      </c>
      <c r="I233">
        <v>4413.3460800000003</v>
      </c>
      <c r="J233">
        <v>639</v>
      </c>
      <c r="K233">
        <v>220</v>
      </c>
      <c r="L233">
        <v>27339.07648</v>
      </c>
      <c r="M233">
        <v>3610.9195199999999</v>
      </c>
      <c r="O233">
        <v>250</v>
      </c>
      <c r="P233">
        <v>30</v>
      </c>
      <c r="Q233">
        <v>220</v>
      </c>
      <c r="R233">
        <v>264</v>
      </c>
      <c r="S233">
        <v>27603.07648</v>
      </c>
      <c r="T233">
        <v>3646.9195199999999</v>
      </c>
      <c r="V233">
        <v>554.16999999999996</v>
      </c>
      <c r="W233">
        <v>66.500399999999999</v>
      </c>
      <c r="X233">
        <v>487.66959999999995</v>
      </c>
      <c r="Y233">
        <v>585.20351999999991</v>
      </c>
      <c r="Z233">
        <v>27924.28</v>
      </c>
      <c r="AA233">
        <v>3690.72</v>
      </c>
      <c r="AJ233">
        <v>0.08</v>
      </c>
      <c r="AK233">
        <v>2006.0664000000002</v>
      </c>
      <c r="AL233">
        <v>0.12</v>
      </c>
      <c r="AM233">
        <v>3009.0996</v>
      </c>
      <c r="AN233">
        <v>0.12</v>
      </c>
      <c r="AO233">
        <v>3009.0996</v>
      </c>
      <c r="AP233">
        <v>0.08</v>
      </c>
      <c r="AQ233">
        <v>2006.0664000000002</v>
      </c>
      <c r="AR233">
        <v>20.000000000000004</v>
      </c>
      <c r="AS233">
        <v>2026.0664000000002</v>
      </c>
      <c r="AT233">
        <v>44.333600000000004</v>
      </c>
      <c r="AU233">
        <v>2050.4</v>
      </c>
    </row>
    <row r="234" spans="1:47">
      <c r="A234" t="s">
        <v>1056</v>
      </c>
      <c r="B234" t="s">
        <v>1057</v>
      </c>
      <c r="C234" t="s">
        <v>1058</v>
      </c>
      <c r="D234" t="s">
        <v>1059</v>
      </c>
      <c r="E234">
        <v>25346.67</v>
      </c>
      <c r="F234">
        <v>0.12</v>
      </c>
      <c r="G234">
        <v>3041.6003999999998</v>
      </c>
      <c r="H234">
        <v>22305.069599999999</v>
      </c>
      <c r="I234">
        <v>4461.0139200000003</v>
      </c>
      <c r="J234">
        <v>639</v>
      </c>
      <c r="K234">
        <v>220</v>
      </c>
      <c r="L234">
        <v>27625.08352</v>
      </c>
      <c r="M234">
        <v>3649.9204799999998</v>
      </c>
      <c r="O234">
        <v>250</v>
      </c>
      <c r="P234">
        <v>30</v>
      </c>
      <c r="Q234">
        <v>220</v>
      </c>
      <c r="R234">
        <v>264</v>
      </c>
      <c r="S234">
        <v>27889.08352</v>
      </c>
      <c r="T234">
        <v>3685.9204799999998</v>
      </c>
      <c r="V234">
        <v>554.16999999999996</v>
      </c>
      <c r="W234">
        <v>66.500399999999999</v>
      </c>
      <c r="X234">
        <v>487.66959999999995</v>
      </c>
      <c r="Y234">
        <v>585.20351999999991</v>
      </c>
      <c r="Z234">
        <v>28210.287039999999</v>
      </c>
      <c r="AA234">
        <v>3729.7209599999996</v>
      </c>
      <c r="AJ234">
        <v>0.08</v>
      </c>
      <c r="AK234">
        <v>2027.7335999999998</v>
      </c>
      <c r="AL234">
        <v>0.12</v>
      </c>
      <c r="AM234">
        <v>3041.6003999999998</v>
      </c>
      <c r="AN234">
        <v>0.12</v>
      </c>
      <c r="AO234">
        <v>3041.6003999999998</v>
      </c>
      <c r="AP234">
        <v>0.08</v>
      </c>
      <c r="AQ234">
        <v>2027.7336</v>
      </c>
      <c r="AR234">
        <v>20.000000000000004</v>
      </c>
      <c r="AS234">
        <v>2047.7336</v>
      </c>
      <c r="AT234">
        <v>44.333600000000004</v>
      </c>
      <c r="AU234">
        <v>2072.0672</v>
      </c>
    </row>
    <row r="235" spans="1:47">
      <c r="A235" t="s">
        <v>1060</v>
      </c>
      <c r="B235" t="s">
        <v>1061</v>
      </c>
      <c r="C235" t="s">
        <v>1062</v>
      </c>
      <c r="D235" t="s">
        <v>1063</v>
      </c>
      <c r="E235">
        <v>24680</v>
      </c>
      <c r="F235">
        <v>0.12</v>
      </c>
      <c r="G235">
        <v>2961.6</v>
      </c>
      <c r="H235">
        <v>21718.400000000001</v>
      </c>
      <c r="I235">
        <v>4343.68</v>
      </c>
      <c r="J235">
        <v>639</v>
      </c>
      <c r="K235">
        <v>585</v>
      </c>
      <c r="L235">
        <v>27286.080000000002</v>
      </c>
      <c r="M235">
        <v>3553.9199999999996</v>
      </c>
      <c r="O235">
        <v>250</v>
      </c>
      <c r="P235">
        <v>30</v>
      </c>
      <c r="Q235">
        <v>220</v>
      </c>
      <c r="R235">
        <v>264</v>
      </c>
      <c r="S235">
        <v>27550.080000000002</v>
      </c>
      <c r="T235">
        <v>3589.9199999999996</v>
      </c>
      <c r="V235">
        <v>554.16999999999996</v>
      </c>
      <c r="W235">
        <v>66.500399999999999</v>
      </c>
      <c r="X235">
        <v>487.66959999999995</v>
      </c>
      <c r="Y235">
        <v>585.20351999999991</v>
      </c>
      <c r="Z235">
        <v>27871.283520000001</v>
      </c>
      <c r="AA235">
        <v>3633.7204799999995</v>
      </c>
      <c r="AJ235">
        <v>0.08</v>
      </c>
      <c r="AK235">
        <v>1974.4</v>
      </c>
      <c r="AL235">
        <v>0.12</v>
      </c>
      <c r="AM235">
        <v>2961.6</v>
      </c>
      <c r="AN235">
        <v>0.12</v>
      </c>
      <c r="AO235">
        <v>2961.6</v>
      </c>
      <c r="AP235">
        <v>0.08</v>
      </c>
      <c r="AQ235">
        <v>1974.4</v>
      </c>
      <c r="AR235">
        <v>20.000000000000004</v>
      </c>
      <c r="AS235">
        <v>1994.4</v>
      </c>
      <c r="AT235">
        <v>44.333600000000004</v>
      </c>
      <c r="AU235">
        <v>2018.7336</v>
      </c>
    </row>
    <row r="236" spans="1:47">
      <c r="A236" t="s">
        <v>1064</v>
      </c>
      <c r="B236" t="s">
        <v>1065</v>
      </c>
      <c r="C236" t="s">
        <v>1066</v>
      </c>
      <c r="D236" t="s">
        <v>1067</v>
      </c>
      <c r="E236">
        <v>24763.33</v>
      </c>
      <c r="F236">
        <v>0.12</v>
      </c>
      <c r="G236">
        <v>2971.5996</v>
      </c>
      <c r="H236">
        <v>21791.7304</v>
      </c>
      <c r="I236">
        <v>4358.3460800000003</v>
      </c>
      <c r="J236">
        <v>639</v>
      </c>
      <c r="K236">
        <v>585</v>
      </c>
      <c r="L236">
        <v>27374.07648</v>
      </c>
      <c r="M236">
        <v>3565.9195199999999</v>
      </c>
      <c r="O236">
        <v>250</v>
      </c>
      <c r="P236">
        <v>30</v>
      </c>
      <c r="Q236">
        <v>220</v>
      </c>
      <c r="R236">
        <v>264</v>
      </c>
      <c r="S236">
        <v>27638.07648</v>
      </c>
      <c r="T236">
        <v>3601.9195199999999</v>
      </c>
      <c r="V236">
        <v>554.16999999999996</v>
      </c>
      <c r="W236">
        <v>66.500399999999999</v>
      </c>
      <c r="X236">
        <v>487.66959999999995</v>
      </c>
      <c r="Y236">
        <v>585.20351999999991</v>
      </c>
      <c r="Z236">
        <v>27959.279999999999</v>
      </c>
      <c r="AA236">
        <v>3645.72</v>
      </c>
      <c r="AJ236">
        <v>0.08</v>
      </c>
      <c r="AK236">
        <v>1981.0664000000002</v>
      </c>
      <c r="AL236">
        <v>0.12</v>
      </c>
      <c r="AM236">
        <v>2971.5996</v>
      </c>
      <c r="AN236">
        <v>0.12</v>
      </c>
      <c r="AO236">
        <v>2971.5996</v>
      </c>
      <c r="AP236">
        <v>0.08</v>
      </c>
      <c r="AQ236">
        <v>1981.0664000000002</v>
      </c>
      <c r="AR236">
        <v>20.000000000000004</v>
      </c>
      <c r="AS236">
        <v>2001.0664000000002</v>
      </c>
      <c r="AT236">
        <v>44.333600000000004</v>
      </c>
      <c r="AU236">
        <v>2025.4</v>
      </c>
    </row>
    <row r="237" spans="1:47">
      <c r="A237" t="s">
        <v>1068</v>
      </c>
      <c r="B237" t="s">
        <v>1069</v>
      </c>
      <c r="C237" t="s">
        <v>1070</v>
      </c>
      <c r="D237" t="s">
        <v>1071</v>
      </c>
      <c r="E237">
        <v>25159.17</v>
      </c>
      <c r="F237">
        <v>0.12</v>
      </c>
      <c r="G237">
        <v>3019.1003999999998</v>
      </c>
      <c r="H237">
        <v>22140.069599999999</v>
      </c>
      <c r="I237">
        <v>4428.0139200000003</v>
      </c>
      <c r="J237">
        <v>639</v>
      </c>
      <c r="K237">
        <v>585</v>
      </c>
      <c r="L237">
        <v>27792.08352</v>
      </c>
      <c r="M237">
        <v>3622.9204799999998</v>
      </c>
      <c r="O237">
        <v>250</v>
      </c>
      <c r="P237">
        <v>30</v>
      </c>
      <c r="Q237">
        <v>220</v>
      </c>
      <c r="R237">
        <v>264</v>
      </c>
      <c r="S237">
        <v>28056.08352</v>
      </c>
      <c r="T237">
        <v>3658.9204799999998</v>
      </c>
      <c r="V237">
        <v>554.16999999999996</v>
      </c>
      <c r="W237">
        <v>66.500399999999999</v>
      </c>
      <c r="X237">
        <v>487.66959999999995</v>
      </c>
      <c r="Y237">
        <v>585.20351999999991</v>
      </c>
      <c r="Z237">
        <v>28377.287039999999</v>
      </c>
      <c r="AA237">
        <v>3702.7209599999996</v>
      </c>
      <c r="AJ237">
        <v>0.08</v>
      </c>
      <c r="AK237">
        <v>2012.7335999999998</v>
      </c>
      <c r="AL237">
        <v>0.12</v>
      </c>
      <c r="AM237">
        <v>3019.1003999999998</v>
      </c>
      <c r="AN237">
        <v>0.12</v>
      </c>
      <c r="AO237">
        <v>3019.1003999999998</v>
      </c>
      <c r="AP237">
        <v>0.08</v>
      </c>
      <c r="AQ237">
        <v>2012.7336</v>
      </c>
      <c r="AR237">
        <v>20.000000000000004</v>
      </c>
      <c r="AS237">
        <v>2032.7336</v>
      </c>
      <c r="AT237">
        <v>44.333600000000004</v>
      </c>
      <c r="AU237">
        <v>2057.0672</v>
      </c>
    </row>
    <row r="238" spans="1:47">
      <c r="A238" t="s">
        <v>1072</v>
      </c>
      <c r="B238" t="s">
        <v>1073</v>
      </c>
      <c r="C238" t="s">
        <v>1074</v>
      </c>
      <c r="D238" t="s">
        <v>1075</v>
      </c>
      <c r="E238">
        <v>25242.5</v>
      </c>
      <c r="F238">
        <v>0.12</v>
      </c>
      <c r="G238">
        <v>3029.1</v>
      </c>
      <c r="H238">
        <v>22213.4</v>
      </c>
      <c r="I238">
        <v>4442.68</v>
      </c>
      <c r="J238">
        <v>639</v>
      </c>
      <c r="K238">
        <v>585</v>
      </c>
      <c r="L238">
        <v>27880.080000000002</v>
      </c>
      <c r="M238">
        <v>3634.9199999999996</v>
      </c>
      <c r="O238">
        <v>250</v>
      </c>
      <c r="P238">
        <v>30</v>
      </c>
      <c r="Q238">
        <v>220</v>
      </c>
      <c r="R238">
        <v>264</v>
      </c>
      <c r="S238">
        <v>28144.080000000002</v>
      </c>
      <c r="T238">
        <v>3670.9199999999996</v>
      </c>
      <c r="V238">
        <v>554.16999999999996</v>
      </c>
      <c r="W238">
        <v>66.500399999999999</v>
      </c>
      <c r="X238">
        <v>487.66959999999995</v>
      </c>
      <c r="Y238">
        <v>585.20351999999991</v>
      </c>
      <c r="Z238">
        <v>28465.283520000001</v>
      </c>
      <c r="AA238">
        <v>3714.7204799999995</v>
      </c>
      <c r="AJ238">
        <v>0.08</v>
      </c>
      <c r="AK238">
        <v>2019.4</v>
      </c>
      <c r="AL238">
        <v>0.12</v>
      </c>
      <c r="AM238">
        <v>3029.1</v>
      </c>
      <c r="AN238">
        <v>0.12</v>
      </c>
      <c r="AO238">
        <v>3029.1</v>
      </c>
      <c r="AP238">
        <v>0.08</v>
      </c>
      <c r="AQ238">
        <v>2019.4</v>
      </c>
      <c r="AR238">
        <v>20.000000000000004</v>
      </c>
      <c r="AS238">
        <v>2039.4</v>
      </c>
      <c r="AT238">
        <v>44.333600000000004</v>
      </c>
      <c r="AU238">
        <v>2063.7336</v>
      </c>
    </row>
    <row r="239" spans="1:47">
      <c r="A239" t="s">
        <v>1076</v>
      </c>
      <c r="B239" t="s">
        <v>1077</v>
      </c>
      <c r="C239" t="s">
        <v>1078</v>
      </c>
      <c r="D239" t="s">
        <v>973</v>
      </c>
      <c r="E239">
        <v>26742.5</v>
      </c>
      <c r="F239">
        <v>0.12</v>
      </c>
      <c r="G239">
        <v>3209.1</v>
      </c>
      <c r="H239">
        <v>23533.4</v>
      </c>
      <c r="I239">
        <v>4706.68</v>
      </c>
      <c r="J239">
        <v>639</v>
      </c>
      <c r="K239">
        <v>220</v>
      </c>
      <c r="L239">
        <v>29099.08</v>
      </c>
      <c r="M239">
        <v>3850.9199999999996</v>
      </c>
      <c r="O239">
        <v>250</v>
      </c>
      <c r="P239">
        <v>30</v>
      </c>
      <c r="Q239">
        <v>220</v>
      </c>
      <c r="R239">
        <v>264</v>
      </c>
      <c r="S239">
        <v>29363.08</v>
      </c>
      <c r="T239">
        <v>3886.9199999999996</v>
      </c>
      <c r="V239">
        <v>554.16999999999996</v>
      </c>
      <c r="W239">
        <v>66.500399999999999</v>
      </c>
      <c r="X239">
        <v>487.66959999999995</v>
      </c>
      <c r="Y239">
        <v>585.20351999999991</v>
      </c>
      <c r="Z239">
        <v>29684.283520000001</v>
      </c>
      <c r="AA239">
        <v>3930.7204799999995</v>
      </c>
      <c r="AJ239">
        <v>0.08</v>
      </c>
      <c r="AK239">
        <v>2139.4</v>
      </c>
      <c r="AL239">
        <v>0.12</v>
      </c>
      <c r="AM239">
        <v>3209.1</v>
      </c>
      <c r="AN239">
        <v>0.12</v>
      </c>
      <c r="AO239">
        <v>3209.1</v>
      </c>
      <c r="AP239">
        <v>0.08</v>
      </c>
      <c r="AQ239">
        <v>2139.4</v>
      </c>
      <c r="AR239">
        <v>20.000000000000004</v>
      </c>
      <c r="AS239">
        <v>2159.4</v>
      </c>
      <c r="AT239">
        <v>44.333600000000004</v>
      </c>
      <c r="AU239">
        <v>2183.7336</v>
      </c>
    </row>
    <row r="240" spans="1:47">
      <c r="A240" t="s">
        <v>1079</v>
      </c>
      <c r="B240" t="s">
        <v>1080</v>
      </c>
      <c r="C240" t="s">
        <v>1081</v>
      </c>
      <c r="D240" t="s">
        <v>1082</v>
      </c>
      <c r="E240">
        <v>27221.67</v>
      </c>
      <c r="F240">
        <v>0.12</v>
      </c>
      <c r="G240">
        <v>3266.6003999999998</v>
      </c>
      <c r="H240">
        <v>23955.069599999999</v>
      </c>
      <c r="I240">
        <v>4791.0139200000003</v>
      </c>
      <c r="J240">
        <v>639</v>
      </c>
      <c r="K240">
        <v>220</v>
      </c>
      <c r="L240">
        <v>29605.08352</v>
      </c>
      <c r="M240">
        <v>3919.9204799999998</v>
      </c>
      <c r="O240">
        <v>250</v>
      </c>
      <c r="P240">
        <v>30</v>
      </c>
      <c r="Q240">
        <v>220</v>
      </c>
      <c r="R240">
        <v>264</v>
      </c>
      <c r="S240">
        <v>29869.08352</v>
      </c>
      <c r="T240">
        <v>3955.9204799999998</v>
      </c>
      <c r="V240">
        <v>554.16999999999996</v>
      </c>
      <c r="W240">
        <v>66.500399999999999</v>
      </c>
      <c r="X240">
        <v>487.66959999999995</v>
      </c>
      <c r="Y240">
        <v>585.20351999999991</v>
      </c>
      <c r="Z240">
        <v>30190.287039999999</v>
      </c>
      <c r="AA240">
        <v>3999.7209599999996</v>
      </c>
      <c r="AJ240">
        <v>0.08</v>
      </c>
      <c r="AK240">
        <v>2177.7336</v>
      </c>
      <c r="AL240">
        <v>0.12</v>
      </c>
      <c r="AM240">
        <v>3266.6003999999998</v>
      </c>
      <c r="AN240">
        <v>0.12</v>
      </c>
      <c r="AO240">
        <v>3266.6003999999998</v>
      </c>
      <c r="AP240">
        <v>0.08</v>
      </c>
      <c r="AQ240">
        <v>2177.7336</v>
      </c>
      <c r="AR240">
        <v>20.000000000000004</v>
      </c>
      <c r="AS240">
        <v>2197.7336</v>
      </c>
      <c r="AT240">
        <v>44.333600000000004</v>
      </c>
      <c r="AU240">
        <v>2222.0672</v>
      </c>
    </row>
    <row r="241" spans="1:47">
      <c r="A241" t="s">
        <v>1083</v>
      </c>
      <c r="B241" t="s">
        <v>1084</v>
      </c>
      <c r="C241" t="s">
        <v>1085</v>
      </c>
      <c r="D241" t="s">
        <v>977</v>
      </c>
      <c r="E241">
        <v>25263.33</v>
      </c>
      <c r="F241">
        <v>0.12</v>
      </c>
      <c r="G241">
        <v>3031.5996</v>
      </c>
      <c r="H241">
        <v>22231.7304</v>
      </c>
      <c r="I241">
        <v>4446.3460800000003</v>
      </c>
      <c r="J241">
        <v>639</v>
      </c>
      <c r="K241">
        <v>585</v>
      </c>
      <c r="L241">
        <v>27902.07648</v>
      </c>
      <c r="M241">
        <v>3637.9195199999999</v>
      </c>
      <c r="O241">
        <v>250</v>
      </c>
      <c r="P241">
        <v>30</v>
      </c>
      <c r="Q241">
        <v>220</v>
      </c>
      <c r="R241">
        <v>264</v>
      </c>
      <c r="S241">
        <v>28166.07648</v>
      </c>
      <c r="T241">
        <v>3673.9195199999999</v>
      </c>
      <c r="V241">
        <v>554.16999999999996</v>
      </c>
      <c r="W241">
        <v>66.500399999999999</v>
      </c>
      <c r="X241">
        <v>487.66959999999995</v>
      </c>
      <c r="Y241">
        <v>585.20351999999991</v>
      </c>
      <c r="Z241">
        <v>28487.279999999999</v>
      </c>
      <c r="AA241">
        <v>3717.72</v>
      </c>
      <c r="AJ241">
        <v>0.08</v>
      </c>
      <c r="AK241">
        <v>2021.0664000000002</v>
      </c>
      <c r="AL241">
        <v>0.12</v>
      </c>
      <c r="AM241">
        <v>3031.5996</v>
      </c>
      <c r="AN241">
        <v>0.12</v>
      </c>
      <c r="AO241">
        <v>3031.5996</v>
      </c>
      <c r="AP241">
        <v>0.08</v>
      </c>
      <c r="AQ241">
        <v>2021.0664000000002</v>
      </c>
      <c r="AR241">
        <v>20.000000000000004</v>
      </c>
      <c r="AS241">
        <v>2041.0664000000002</v>
      </c>
      <c r="AT241">
        <v>44.333600000000004</v>
      </c>
      <c r="AU241">
        <v>2065.4</v>
      </c>
    </row>
    <row r="242" spans="1:47">
      <c r="A242" t="s">
        <v>1086</v>
      </c>
      <c r="B242" t="s">
        <v>1087</v>
      </c>
      <c r="C242" t="s">
        <v>1088</v>
      </c>
      <c r="D242" t="s">
        <v>1089</v>
      </c>
      <c r="E242">
        <v>25680</v>
      </c>
      <c r="F242">
        <v>0.12</v>
      </c>
      <c r="G242">
        <v>3081.6</v>
      </c>
      <c r="H242">
        <v>22598.400000000001</v>
      </c>
      <c r="I242">
        <v>4519.68</v>
      </c>
      <c r="J242">
        <v>639</v>
      </c>
      <c r="K242">
        <v>585</v>
      </c>
      <c r="L242">
        <v>28342.080000000002</v>
      </c>
      <c r="M242">
        <v>3697.9199999999996</v>
      </c>
      <c r="O242">
        <v>250</v>
      </c>
      <c r="P242">
        <v>30</v>
      </c>
      <c r="Q242">
        <v>220</v>
      </c>
      <c r="R242">
        <v>264</v>
      </c>
      <c r="S242">
        <v>28606.080000000002</v>
      </c>
      <c r="T242">
        <v>3733.9199999999996</v>
      </c>
      <c r="V242">
        <v>554.16999999999996</v>
      </c>
      <c r="W242">
        <v>66.500399999999999</v>
      </c>
      <c r="X242">
        <v>487.66959999999995</v>
      </c>
      <c r="Y242">
        <v>585.20351999999991</v>
      </c>
      <c r="Z242">
        <v>28927.283520000001</v>
      </c>
      <c r="AA242">
        <v>3777.7204799999995</v>
      </c>
      <c r="AJ242">
        <v>0.08</v>
      </c>
      <c r="AK242">
        <v>2054.4</v>
      </c>
      <c r="AL242">
        <v>0.12</v>
      </c>
      <c r="AM242">
        <v>3081.6</v>
      </c>
      <c r="AN242">
        <v>0.12</v>
      </c>
      <c r="AO242">
        <v>3081.6</v>
      </c>
      <c r="AP242">
        <v>0.08</v>
      </c>
      <c r="AQ242">
        <v>2054.4</v>
      </c>
      <c r="AR242">
        <v>20.000000000000004</v>
      </c>
      <c r="AS242">
        <v>2074.4</v>
      </c>
      <c r="AT242">
        <v>44.333600000000004</v>
      </c>
      <c r="AU242">
        <v>2098.7336</v>
      </c>
    </row>
    <row r="243" spans="1:47">
      <c r="A243" t="s">
        <v>1090</v>
      </c>
      <c r="B243" t="s">
        <v>1091</v>
      </c>
      <c r="C243" t="s">
        <v>1092</v>
      </c>
      <c r="D243" t="s">
        <v>1093</v>
      </c>
      <c r="E243">
        <v>25763.33</v>
      </c>
      <c r="F243">
        <v>0.12</v>
      </c>
      <c r="G243">
        <v>3091.5996</v>
      </c>
      <c r="H243">
        <v>22671.7304</v>
      </c>
      <c r="I243">
        <v>4534.3460800000003</v>
      </c>
      <c r="J243">
        <v>639</v>
      </c>
      <c r="K243">
        <v>585</v>
      </c>
      <c r="L243">
        <v>28430.07648</v>
      </c>
      <c r="M243">
        <v>3709.9195199999999</v>
      </c>
      <c r="O243">
        <v>250</v>
      </c>
      <c r="P243">
        <v>30</v>
      </c>
      <c r="Q243">
        <v>220</v>
      </c>
      <c r="R243">
        <v>264</v>
      </c>
      <c r="S243">
        <v>28694.07648</v>
      </c>
      <c r="T243">
        <v>3745.9195199999999</v>
      </c>
      <c r="V243">
        <v>554.16999999999996</v>
      </c>
      <c r="W243">
        <v>66.500399999999999</v>
      </c>
      <c r="X243">
        <v>487.66959999999995</v>
      </c>
      <c r="Y243">
        <v>585.20351999999991</v>
      </c>
      <c r="Z243">
        <v>29015.279999999999</v>
      </c>
      <c r="AA243">
        <v>3789.72</v>
      </c>
      <c r="AJ243">
        <v>0.08</v>
      </c>
      <c r="AK243">
        <v>2061.0664000000002</v>
      </c>
      <c r="AL243">
        <v>0.12</v>
      </c>
      <c r="AM243">
        <v>3091.5996</v>
      </c>
      <c r="AN243">
        <v>0.12</v>
      </c>
      <c r="AO243">
        <v>3091.5996</v>
      </c>
      <c r="AP243">
        <v>0.08</v>
      </c>
      <c r="AQ243">
        <v>2061.0664000000002</v>
      </c>
      <c r="AR243">
        <v>20.000000000000004</v>
      </c>
      <c r="AS243">
        <v>2081.0664000000002</v>
      </c>
      <c r="AT243">
        <v>44.333600000000004</v>
      </c>
      <c r="AU243">
        <v>2105.4</v>
      </c>
    </row>
    <row r="244" spans="1:47">
      <c r="A244" t="s">
        <v>1094</v>
      </c>
      <c r="B244" t="s">
        <v>1095</v>
      </c>
      <c r="C244" t="s">
        <v>1096</v>
      </c>
      <c r="D244" t="s">
        <v>985</v>
      </c>
      <c r="E244">
        <v>27075.83</v>
      </c>
      <c r="F244">
        <v>0.12</v>
      </c>
      <c r="G244">
        <v>3249.0996</v>
      </c>
      <c r="H244">
        <v>23826.7304</v>
      </c>
      <c r="I244">
        <v>4765.3460800000003</v>
      </c>
      <c r="J244">
        <v>639</v>
      </c>
      <c r="K244">
        <v>220</v>
      </c>
      <c r="L244">
        <v>29451.07648</v>
      </c>
      <c r="M244">
        <v>3898.9195199999999</v>
      </c>
      <c r="O244">
        <v>250</v>
      </c>
      <c r="P244">
        <v>30</v>
      </c>
      <c r="Q244">
        <v>220</v>
      </c>
      <c r="R244">
        <v>264</v>
      </c>
      <c r="S244">
        <v>29715.07648</v>
      </c>
      <c r="T244">
        <v>3934.9195199999999</v>
      </c>
      <c r="V244">
        <v>554.16999999999996</v>
      </c>
      <c r="W244">
        <v>66.500399999999999</v>
      </c>
      <c r="X244">
        <v>487.66959999999995</v>
      </c>
      <c r="Y244">
        <v>585.20351999999991</v>
      </c>
      <c r="Z244">
        <v>30036.28</v>
      </c>
      <c r="AA244">
        <v>3978.72</v>
      </c>
      <c r="AJ244">
        <v>0.08</v>
      </c>
      <c r="AK244">
        <v>2166.0664000000002</v>
      </c>
      <c r="AL244">
        <v>0.12</v>
      </c>
      <c r="AM244">
        <v>3249.0996</v>
      </c>
      <c r="AN244">
        <v>0.12</v>
      </c>
      <c r="AO244">
        <v>3249.0996</v>
      </c>
      <c r="AP244">
        <v>0.08</v>
      </c>
      <c r="AQ244">
        <v>2166.0664000000002</v>
      </c>
      <c r="AR244">
        <v>20.000000000000004</v>
      </c>
      <c r="AS244">
        <v>2186.0664000000002</v>
      </c>
      <c r="AT244">
        <v>44.333600000000004</v>
      </c>
      <c r="AU244">
        <v>2210.4</v>
      </c>
    </row>
    <row r="245" spans="1:47">
      <c r="A245" t="s">
        <v>1097</v>
      </c>
      <c r="B245" t="s">
        <v>1098</v>
      </c>
      <c r="C245" t="s">
        <v>1099</v>
      </c>
      <c r="D245" t="s">
        <v>1100</v>
      </c>
      <c r="E245">
        <v>27492.5</v>
      </c>
      <c r="F245">
        <v>0.12</v>
      </c>
      <c r="G245">
        <v>3299.1</v>
      </c>
      <c r="H245">
        <v>24193.4</v>
      </c>
      <c r="I245">
        <v>4838.68</v>
      </c>
      <c r="J245">
        <v>639</v>
      </c>
      <c r="K245">
        <v>220</v>
      </c>
      <c r="L245">
        <v>29891.08</v>
      </c>
      <c r="M245">
        <v>3958.9199999999996</v>
      </c>
      <c r="O245">
        <v>250</v>
      </c>
      <c r="P245">
        <v>30</v>
      </c>
      <c r="Q245">
        <v>220</v>
      </c>
      <c r="R245">
        <v>264</v>
      </c>
      <c r="S245">
        <v>30155.08</v>
      </c>
      <c r="T245">
        <v>3994.9199999999996</v>
      </c>
      <c r="V245">
        <v>554.16999999999996</v>
      </c>
      <c r="W245">
        <v>66.500399999999999</v>
      </c>
      <c r="X245">
        <v>487.66959999999995</v>
      </c>
      <c r="Y245">
        <v>585.20351999999991</v>
      </c>
      <c r="Z245">
        <v>30476.283520000001</v>
      </c>
      <c r="AA245">
        <v>4038.7204799999995</v>
      </c>
      <c r="AJ245">
        <v>0.08</v>
      </c>
      <c r="AK245">
        <v>2199.4</v>
      </c>
      <c r="AL245">
        <v>0.12</v>
      </c>
      <c r="AM245">
        <v>3299.1</v>
      </c>
      <c r="AN245">
        <v>0.12</v>
      </c>
      <c r="AO245">
        <v>3299.1</v>
      </c>
      <c r="AP245">
        <v>0.08</v>
      </c>
      <c r="AQ245">
        <v>2199.4</v>
      </c>
      <c r="AR245">
        <v>20.000000000000004</v>
      </c>
      <c r="AS245">
        <v>2219.4</v>
      </c>
      <c r="AT245">
        <v>44.333600000000004</v>
      </c>
      <c r="AU245">
        <v>2243.7336</v>
      </c>
    </row>
    <row r="246" spans="1:47">
      <c r="A246" t="s">
        <v>1101</v>
      </c>
      <c r="B246" t="s">
        <v>1102</v>
      </c>
      <c r="C246" t="s">
        <v>1103</v>
      </c>
      <c r="D246" t="s">
        <v>1104</v>
      </c>
      <c r="E246">
        <v>27346.67</v>
      </c>
      <c r="F246">
        <v>0.12</v>
      </c>
      <c r="G246">
        <v>3281.6003999999998</v>
      </c>
      <c r="H246">
        <v>24065.069599999999</v>
      </c>
      <c r="I246">
        <v>4813.0139200000003</v>
      </c>
      <c r="J246">
        <v>639</v>
      </c>
      <c r="K246">
        <v>220</v>
      </c>
      <c r="L246">
        <v>29737.08352</v>
      </c>
      <c r="M246">
        <v>3937.9204799999998</v>
      </c>
      <c r="O246">
        <v>250</v>
      </c>
      <c r="P246">
        <v>30</v>
      </c>
      <c r="Q246">
        <v>220</v>
      </c>
      <c r="R246">
        <v>264</v>
      </c>
      <c r="S246">
        <v>30001.08352</v>
      </c>
      <c r="T246">
        <v>3973.9204799999998</v>
      </c>
      <c r="V246">
        <v>554.16999999999996</v>
      </c>
      <c r="W246">
        <v>66.500399999999999</v>
      </c>
      <c r="X246">
        <v>487.66959999999995</v>
      </c>
      <c r="Y246">
        <v>585.20351999999991</v>
      </c>
      <c r="Z246">
        <v>30322.287039999999</v>
      </c>
      <c r="AA246">
        <v>4017.7209599999996</v>
      </c>
      <c r="AJ246">
        <v>0.08</v>
      </c>
      <c r="AK246">
        <v>2187.7336</v>
      </c>
      <c r="AL246">
        <v>0.12</v>
      </c>
      <c r="AM246">
        <v>3281.6003999999998</v>
      </c>
      <c r="AN246">
        <v>0.12</v>
      </c>
      <c r="AO246">
        <v>3281.6003999999998</v>
      </c>
      <c r="AP246">
        <v>0.08</v>
      </c>
      <c r="AQ246">
        <v>2187.7336</v>
      </c>
      <c r="AR246">
        <v>20.000000000000004</v>
      </c>
      <c r="AS246">
        <v>2207.7336</v>
      </c>
      <c r="AT246">
        <v>44.333600000000004</v>
      </c>
      <c r="AU246">
        <v>2232.0672</v>
      </c>
    </row>
    <row r="247" spans="1:47">
      <c r="A247" t="s">
        <v>1105</v>
      </c>
      <c r="B247" t="s">
        <v>1106</v>
      </c>
      <c r="C247" t="s">
        <v>1107</v>
      </c>
      <c r="D247" t="s">
        <v>1108</v>
      </c>
      <c r="E247">
        <v>27763.33</v>
      </c>
      <c r="F247">
        <v>0.12</v>
      </c>
      <c r="G247">
        <v>3331.5996</v>
      </c>
      <c r="H247">
        <v>24431.7304</v>
      </c>
      <c r="I247">
        <v>4886.3460800000003</v>
      </c>
      <c r="J247">
        <v>639</v>
      </c>
      <c r="K247">
        <v>220</v>
      </c>
      <c r="L247">
        <v>30177.07648</v>
      </c>
      <c r="M247">
        <v>3997.9195199999999</v>
      </c>
      <c r="O247">
        <v>250</v>
      </c>
      <c r="P247">
        <v>30</v>
      </c>
      <c r="Q247">
        <v>220</v>
      </c>
      <c r="R247">
        <v>264</v>
      </c>
      <c r="S247">
        <v>30441.07648</v>
      </c>
      <c r="T247">
        <v>4033.9195199999999</v>
      </c>
      <c r="V247">
        <v>554.16999999999996</v>
      </c>
      <c r="W247">
        <v>66.500399999999999</v>
      </c>
      <c r="X247">
        <v>487.66959999999995</v>
      </c>
      <c r="Y247">
        <v>585.20351999999991</v>
      </c>
      <c r="Z247">
        <v>30762.28</v>
      </c>
      <c r="AA247">
        <v>4077.72</v>
      </c>
      <c r="AJ247">
        <v>0.08</v>
      </c>
      <c r="AK247">
        <v>2221.0664000000002</v>
      </c>
      <c r="AL247">
        <v>0.12</v>
      </c>
      <c r="AM247">
        <v>3331.5996</v>
      </c>
      <c r="AN247">
        <v>0.12</v>
      </c>
      <c r="AO247">
        <v>3331.5996</v>
      </c>
      <c r="AP247">
        <v>0.08</v>
      </c>
      <c r="AQ247">
        <v>2221.0664000000002</v>
      </c>
      <c r="AR247">
        <v>20.000000000000004</v>
      </c>
      <c r="AS247">
        <v>2241.0664000000002</v>
      </c>
      <c r="AT247">
        <v>44.333600000000004</v>
      </c>
      <c r="AU247">
        <v>2265.4</v>
      </c>
    </row>
    <row r="248" spans="1:47">
      <c r="A248" t="s">
        <v>1109</v>
      </c>
      <c r="B248" t="s">
        <v>1110</v>
      </c>
      <c r="C248" t="s">
        <v>1111</v>
      </c>
      <c r="D248" t="s">
        <v>981</v>
      </c>
      <c r="E248">
        <v>26680</v>
      </c>
      <c r="F248">
        <v>0.12</v>
      </c>
      <c r="G248">
        <v>3201.6</v>
      </c>
      <c r="H248">
        <v>23478.400000000001</v>
      </c>
      <c r="I248">
        <v>4695.68</v>
      </c>
      <c r="J248">
        <v>639</v>
      </c>
      <c r="K248">
        <v>585</v>
      </c>
      <c r="L248">
        <v>29398.080000000002</v>
      </c>
      <c r="M248">
        <v>3841.9199999999996</v>
      </c>
      <c r="O248">
        <v>250</v>
      </c>
      <c r="P248">
        <v>30</v>
      </c>
      <c r="Q248">
        <v>220</v>
      </c>
      <c r="R248">
        <v>264</v>
      </c>
      <c r="S248">
        <v>29662.080000000002</v>
      </c>
      <c r="T248">
        <v>3877.9199999999996</v>
      </c>
      <c r="V248">
        <v>554.16999999999996</v>
      </c>
      <c r="W248">
        <v>66.500399999999999</v>
      </c>
      <c r="X248">
        <v>487.66959999999995</v>
      </c>
      <c r="Y248">
        <v>585.20351999999991</v>
      </c>
      <c r="Z248">
        <v>29983.283520000001</v>
      </c>
      <c r="AA248">
        <v>3921.7204799999995</v>
      </c>
      <c r="AJ248">
        <v>0.08</v>
      </c>
      <c r="AK248">
        <v>2134.4</v>
      </c>
      <c r="AL248">
        <v>0.12</v>
      </c>
      <c r="AM248">
        <v>3201.6</v>
      </c>
      <c r="AN248">
        <v>0.12</v>
      </c>
      <c r="AO248">
        <v>3201.6</v>
      </c>
      <c r="AP248">
        <v>0.08</v>
      </c>
      <c r="AQ248">
        <v>2134.4</v>
      </c>
      <c r="AR248">
        <v>20.000000000000004</v>
      </c>
      <c r="AS248">
        <v>2154.4</v>
      </c>
      <c r="AT248">
        <v>44.333600000000004</v>
      </c>
      <c r="AU248">
        <v>2178.7336</v>
      </c>
    </row>
    <row r="249" spans="1:47">
      <c r="A249" t="s">
        <v>1112</v>
      </c>
      <c r="B249" t="s">
        <v>1113</v>
      </c>
      <c r="C249" t="s">
        <v>1114</v>
      </c>
      <c r="D249" t="s">
        <v>989</v>
      </c>
      <c r="E249">
        <v>28675.83</v>
      </c>
      <c r="F249">
        <v>0.12</v>
      </c>
      <c r="G249">
        <v>3441.0996</v>
      </c>
      <c r="H249">
        <v>25234.7304</v>
      </c>
      <c r="I249">
        <v>5046.9460800000006</v>
      </c>
      <c r="J249">
        <v>639</v>
      </c>
      <c r="K249">
        <v>220</v>
      </c>
      <c r="L249">
        <v>31140.676480000002</v>
      </c>
      <c r="M249">
        <v>4129.31952</v>
      </c>
      <c r="O249">
        <v>250</v>
      </c>
      <c r="P249">
        <v>30</v>
      </c>
      <c r="Q249">
        <v>220</v>
      </c>
      <c r="R249">
        <v>264</v>
      </c>
      <c r="S249">
        <v>31404.676480000002</v>
      </c>
      <c r="T249">
        <v>4165.31952</v>
      </c>
      <c r="V249">
        <v>554.16999999999996</v>
      </c>
      <c r="W249">
        <v>66.500399999999999</v>
      </c>
      <c r="X249">
        <v>487.66959999999995</v>
      </c>
      <c r="Y249">
        <v>585.20351999999991</v>
      </c>
      <c r="Z249">
        <v>31725.88</v>
      </c>
      <c r="AA249">
        <v>4209.12</v>
      </c>
      <c r="AJ249">
        <v>0.08</v>
      </c>
      <c r="AK249">
        <v>2294.0664000000002</v>
      </c>
      <c r="AL249">
        <v>0.12</v>
      </c>
      <c r="AM249">
        <v>3441.0996</v>
      </c>
      <c r="AN249">
        <v>0.12</v>
      </c>
      <c r="AO249">
        <v>3441.0996</v>
      </c>
      <c r="AP249">
        <v>0.08</v>
      </c>
      <c r="AQ249">
        <v>2294.0664000000002</v>
      </c>
      <c r="AR249">
        <v>20.000000000000004</v>
      </c>
      <c r="AS249">
        <v>2314.0664000000002</v>
      </c>
      <c r="AT249">
        <v>44.333600000000004</v>
      </c>
      <c r="AU249">
        <v>2338.4</v>
      </c>
    </row>
    <row r="250" spans="1:47">
      <c r="A250" t="s">
        <v>1115</v>
      </c>
      <c r="B250" t="s">
        <v>1116</v>
      </c>
      <c r="C250" t="s">
        <v>1117</v>
      </c>
      <c r="D250" t="s">
        <v>993</v>
      </c>
      <c r="E250">
        <v>30234.17</v>
      </c>
      <c r="F250">
        <v>0.12</v>
      </c>
      <c r="G250">
        <v>3628.1003999999998</v>
      </c>
      <c r="H250">
        <v>26606.069599999999</v>
      </c>
      <c r="I250">
        <v>5321.2139200000001</v>
      </c>
      <c r="J250">
        <v>639</v>
      </c>
      <c r="K250">
        <v>575</v>
      </c>
      <c r="L250">
        <v>33141.283519999997</v>
      </c>
      <c r="M250">
        <v>4353.72048</v>
      </c>
      <c r="O250">
        <v>250</v>
      </c>
      <c r="P250">
        <v>30</v>
      </c>
      <c r="Q250">
        <v>220</v>
      </c>
      <c r="R250">
        <v>264</v>
      </c>
      <c r="S250">
        <v>33405.283519999997</v>
      </c>
      <c r="T250">
        <v>4389.72048</v>
      </c>
      <c r="V250">
        <v>554.16999999999996</v>
      </c>
      <c r="W250">
        <v>66.500399999999999</v>
      </c>
      <c r="X250">
        <v>487.66959999999995</v>
      </c>
      <c r="Y250">
        <v>585.20351999999991</v>
      </c>
      <c r="Z250">
        <v>33726.48704</v>
      </c>
      <c r="AA250">
        <v>4433.5209599999998</v>
      </c>
      <c r="AJ250">
        <v>0.08</v>
      </c>
      <c r="AK250">
        <v>2418.7336</v>
      </c>
      <c r="AL250">
        <v>0.12</v>
      </c>
      <c r="AM250">
        <v>3628.1003999999998</v>
      </c>
      <c r="AN250">
        <v>0.12</v>
      </c>
      <c r="AO250">
        <v>3628.1003999999998</v>
      </c>
      <c r="AP250">
        <v>0.08</v>
      </c>
      <c r="AQ250">
        <v>2418.7336</v>
      </c>
      <c r="AR250">
        <v>20.000000000000004</v>
      </c>
      <c r="AS250">
        <v>2438.7336</v>
      </c>
      <c r="AT250">
        <v>44.333600000000004</v>
      </c>
      <c r="AU250">
        <v>2463.0672</v>
      </c>
    </row>
    <row r="251" spans="1:47">
      <c r="A251" t="s">
        <v>1118</v>
      </c>
      <c r="B251" t="s">
        <v>1119</v>
      </c>
      <c r="C251" t="s">
        <v>1120</v>
      </c>
      <c r="D251" t="s">
        <v>1121</v>
      </c>
      <c r="E251">
        <v>31275.83</v>
      </c>
      <c r="F251">
        <v>0.12</v>
      </c>
      <c r="G251">
        <v>3753.0996</v>
      </c>
      <c r="H251">
        <v>27522.7304</v>
      </c>
      <c r="I251">
        <v>5504.5460800000001</v>
      </c>
      <c r="J251">
        <v>639</v>
      </c>
      <c r="K251">
        <v>575</v>
      </c>
      <c r="L251">
        <v>34241.27648</v>
      </c>
      <c r="M251">
        <v>4503.7195199999996</v>
      </c>
      <c r="O251">
        <v>250</v>
      </c>
      <c r="P251">
        <v>30</v>
      </c>
      <c r="Q251">
        <v>220</v>
      </c>
      <c r="R251">
        <v>264</v>
      </c>
      <c r="S251">
        <v>34505.27648</v>
      </c>
      <c r="T251">
        <v>4539.7195199999996</v>
      </c>
      <c r="V251">
        <v>554.16999999999996</v>
      </c>
      <c r="W251">
        <v>66.500399999999999</v>
      </c>
      <c r="X251">
        <v>487.66959999999995</v>
      </c>
      <c r="Y251">
        <v>585.20351999999991</v>
      </c>
      <c r="Z251">
        <v>34826.480000000003</v>
      </c>
      <c r="AA251">
        <v>4583.5199999999995</v>
      </c>
      <c r="AJ251">
        <v>0.08</v>
      </c>
      <c r="AK251">
        <v>2502.0664000000002</v>
      </c>
      <c r="AL251">
        <v>0.12</v>
      </c>
      <c r="AM251">
        <v>3753.0996</v>
      </c>
      <c r="AN251">
        <v>0.12</v>
      </c>
      <c r="AO251">
        <v>3753.0996</v>
      </c>
      <c r="AP251">
        <v>0.08</v>
      </c>
      <c r="AQ251">
        <v>2502.0664000000002</v>
      </c>
      <c r="AR251">
        <v>20.000000000000004</v>
      </c>
      <c r="AS251">
        <v>2522.0664000000002</v>
      </c>
      <c r="AT251">
        <v>44.333600000000004</v>
      </c>
      <c r="AU251">
        <v>2546.4</v>
      </c>
    </row>
    <row r="252" spans="1:47">
      <c r="A252" t="s">
        <v>1122</v>
      </c>
      <c r="B252" t="s">
        <v>1123</v>
      </c>
      <c r="C252" t="s">
        <v>1124</v>
      </c>
      <c r="D252" t="s">
        <v>997</v>
      </c>
      <c r="E252">
        <v>26930</v>
      </c>
      <c r="F252">
        <v>0.12</v>
      </c>
      <c r="G252">
        <v>3231.6</v>
      </c>
      <c r="H252">
        <v>23698.400000000001</v>
      </c>
      <c r="I252">
        <v>4739.68</v>
      </c>
      <c r="J252">
        <v>639</v>
      </c>
      <c r="K252">
        <v>585</v>
      </c>
      <c r="L252">
        <v>29662.080000000002</v>
      </c>
      <c r="M252">
        <v>3877.9199999999996</v>
      </c>
      <c r="O252">
        <v>250</v>
      </c>
      <c r="P252">
        <v>30</v>
      </c>
      <c r="Q252">
        <v>220</v>
      </c>
      <c r="R252">
        <v>264</v>
      </c>
      <c r="S252">
        <v>29926.080000000002</v>
      </c>
      <c r="T252">
        <v>3913.9199999999996</v>
      </c>
      <c r="V252">
        <v>554.16999999999996</v>
      </c>
      <c r="W252">
        <v>66.500399999999999</v>
      </c>
      <c r="X252">
        <v>487.66959999999995</v>
      </c>
      <c r="Y252">
        <v>585.20351999999991</v>
      </c>
      <c r="Z252">
        <v>30247.283520000001</v>
      </c>
      <c r="AA252">
        <v>3957.7204799999995</v>
      </c>
      <c r="AJ252">
        <v>0.08</v>
      </c>
      <c r="AK252">
        <v>2154.4</v>
      </c>
      <c r="AL252">
        <v>0.12</v>
      </c>
      <c r="AM252">
        <v>3231.6</v>
      </c>
      <c r="AN252">
        <v>0.12</v>
      </c>
      <c r="AO252">
        <v>3231.6</v>
      </c>
      <c r="AP252">
        <v>0.08</v>
      </c>
      <c r="AQ252">
        <v>2154.4</v>
      </c>
      <c r="AR252">
        <v>20.000000000000004</v>
      </c>
      <c r="AS252">
        <v>2174.4</v>
      </c>
      <c r="AT252">
        <v>44.333600000000004</v>
      </c>
      <c r="AU252">
        <v>2198.7336</v>
      </c>
    </row>
    <row r="253" spans="1:47">
      <c r="A253" t="s">
        <v>1125</v>
      </c>
      <c r="B253" t="s">
        <v>1126</v>
      </c>
      <c r="C253" t="s">
        <v>1127</v>
      </c>
      <c r="D253" t="s">
        <v>1001</v>
      </c>
      <c r="E253">
        <v>29117.5</v>
      </c>
      <c r="F253">
        <v>0.12</v>
      </c>
      <c r="G253">
        <v>3494.1</v>
      </c>
      <c r="H253">
        <v>25623.4</v>
      </c>
      <c r="I253">
        <v>5124.68</v>
      </c>
      <c r="J253">
        <v>639</v>
      </c>
      <c r="K253">
        <v>220</v>
      </c>
      <c r="L253">
        <v>31607.08</v>
      </c>
      <c r="M253">
        <v>4192.92</v>
      </c>
      <c r="O253">
        <v>250</v>
      </c>
      <c r="P253">
        <v>30</v>
      </c>
      <c r="Q253">
        <v>220</v>
      </c>
      <c r="R253">
        <v>264</v>
      </c>
      <c r="S253">
        <v>31871.08</v>
      </c>
      <c r="T253">
        <v>4228.92</v>
      </c>
      <c r="V253">
        <v>554.16999999999996</v>
      </c>
      <c r="W253">
        <v>66.500399999999999</v>
      </c>
      <c r="X253">
        <v>487.66959999999995</v>
      </c>
      <c r="Y253">
        <v>585.20351999999991</v>
      </c>
      <c r="Z253">
        <v>32192.283520000001</v>
      </c>
      <c r="AA253">
        <v>4272.72048</v>
      </c>
      <c r="AJ253">
        <v>0.08</v>
      </c>
      <c r="AK253">
        <v>2329.4</v>
      </c>
      <c r="AL253">
        <v>0.12</v>
      </c>
      <c r="AM253">
        <v>3494.1</v>
      </c>
      <c r="AN253">
        <v>0.12</v>
      </c>
      <c r="AO253">
        <v>3494.1</v>
      </c>
      <c r="AP253">
        <v>0.08</v>
      </c>
      <c r="AQ253">
        <v>2329.4</v>
      </c>
      <c r="AR253">
        <v>20.000000000000004</v>
      </c>
      <c r="AS253">
        <v>2349.4</v>
      </c>
      <c r="AT253">
        <v>44.333600000000004</v>
      </c>
      <c r="AU253">
        <v>2373.7336</v>
      </c>
    </row>
    <row r="254" spans="1:47">
      <c r="A254" t="s">
        <v>1128</v>
      </c>
      <c r="B254" t="s">
        <v>1129</v>
      </c>
      <c r="C254" t="s">
        <v>1130</v>
      </c>
      <c r="D254" t="s">
        <v>1005</v>
      </c>
      <c r="E254">
        <v>30675.83</v>
      </c>
      <c r="F254">
        <v>0.12</v>
      </c>
      <c r="G254">
        <v>3681.0996</v>
      </c>
      <c r="H254">
        <v>26994.7304</v>
      </c>
      <c r="I254">
        <v>5398.9460800000006</v>
      </c>
      <c r="J254">
        <v>639</v>
      </c>
      <c r="K254">
        <v>575</v>
      </c>
      <c r="L254">
        <v>33607.676480000002</v>
      </c>
      <c r="M254">
        <v>4417.31952</v>
      </c>
      <c r="O254">
        <v>250</v>
      </c>
      <c r="P254">
        <v>30</v>
      </c>
      <c r="Q254">
        <v>220</v>
      </c>
      <c r="R254">
        <v>264</v>
      </c>
      <c r="S254">
        <v>33871.676480000002</v>
      </c>
      <c r="T254">
        <v>4453.31952</v>
      </c>
      <c r="V254">
        <v>554.16999999999996</v>
      </c>
      <c r="W254">
        <v>66.500399999999999</v>
      </c>
      <c r="X254">
        <v>487.66959999999995</v>
      </c>
      <c r="Y254">
        <v>585.20351999999991</v>
      </c>
      <c r="Z254">
        <v>34192.880000000005</v>
      </c>
      <c r="AA254">
        <v>4497.12</v>
      </c>
      <c r="AJ254">
        <v>0.08</v>
      </c>
      <c r="AK254">
        <v>2454.0664000000002</v>
      </c>
      <c r="AL254">
        <v>0.12</v>
      </c>
      <c r="AM254">
        <v>3681.0996</v>
      </c>
      <c r="AN254">
        <v>0.12</v>
      </c>
      <c r="AO254">
        <v>3681.0996</v>
      </c>
      <c r="AP254">
        <v>0.08</v>
      </c>
      <c r="AQ254">
        <v>2454.0664000000002</v>
      </c>
      <c r="AR254">
        <v>20.000000000000004</v>
      </c>
      <c r="AS254">
        <v>2474.0664000000002</v>
      </c>
      <c r="AT254">
        <v>44.333600000000004</v>
      </c>
      <c r="AU254">
        <v>2498.4</v>
      </c>
    </row>
    <row r="255" spans="1:47">
      <c r="A255" t="s">
        <v>1131</v>
      </c>
      <c r="B255" t="s">
        <v>1132</v>
      </c>
      <c r="C255" t="s">
        <v>1133</v>
      </c>
      <c r="D255" t="s">
        <v>1134</v>
      </c>
      <c r="E255">
        <v>31717.5</v>
      </c>
      <c r="F255">
        <v>0.12</v>
      </c>
      <c r="G255">
        <v>3806.1</v>
      </c>
      <c r="H255">
        <v>27911.4</v>
      </c>
      <c r="I255">
        <v>5582.2800000000007</v>
      </c>
      <c r="J255">
        <v>639</v>
      </c>
      <c r="K255">
        <v>575</v>
      </c>
      <c r="L255">
        <v>34707.68</v>
      </c>
      <c r="M255">
        <v>4567.32</v>
      </c>
      <c r="O255">
        <v>250</v>
      </c>
      <c r="P255">
        <v>30</v>
      </c>
      <c r="Q255">
        <v>220</v>
      </c>
      <c r="R255">
        <v>264</v>
      </c>
      <c r="S255">
        <v>34971.68</v>
      </c>
      <c r="T255">
        <v>4603.32</v>
      </c>
      <c r="V255">
        <v>554.16999999999996</v>
      </c>
      <c r="W255">
        <v>66.500399999999999</v>
      </c>
      <c r="X255">
        <v>487.66959999999995</v>
      </c>
      <c r="Y255">
        <v>585.20351999999991</v>
      </c>
      <c r="Z255">
        <v>35292.883520000003</v>
      </c>
      <c r="AA255">
        <v>4647.1204799999996</v>
      </c>
      <c r="AJ255">
        <v>0.08</v>
      </c>
      <c r="AK255">
        <v>2537.4</v>
      </c>
      <c r="AL255">
        <v>0.12</v>
      </c>
      <c r="AM255">
        <v>3806.1</v>
      </c>
      <c r="AN255">
        <v>0.12</v>
      </c>
      <c r="AO255">
        <v>3806.1</v>
      </c>
      <c r="AP255">
        <v>0.08</v>
      </c>
      <c r="AQ255">
        <v>2537.4</v>
      </c>
      <c r="AR255">
        <v>20.000000000000004</v>
      </c>
      <c r="AS255">
        <v>2557.4</v>
      </c>
      <c r="AT255">
        <v>44.333600000000004</v>
      </c>
      <c r="AU255">
        <v>2581.7336</v>
      </c>
    </row>
    <row r="256" spans="1:47">
      <c r="A256" t="s">
        <v>1135</v>
      </c>
    </row>
    <row r="257" spans="1:47">
      <c r="A257" t="s">
        <v>1136</v>
      </c>
      <c r="B257" t="s">
        <v>1137</v>
      </c>
      <c r="C257" t="s">
        <v>1138</v>
      </c>
      <c r="D257" t="s">
        <v>1010</v>
      </c>
      <c r="E257">
        <v>27125.83</v>
      </c>
      <c r="F257">
        <v>0.12</v>
      </c>
      <c r="G257">
        <v>3255.0996</v>
      </c>
      <c r="H257">
        <v>23870.7304</v>
      </c>
      <c r="I257">
        <v>4774.1460800000004</v>
      </c>
      <c r="J257">
        <v>639</v>
      </c>
      <c r="K257">
        <v>180</v>
      </c>
      <c r="L257">
        <v>29463.876479999999</v>
      </c>
      <c r="M257">
        <v>3906.1195199999997</v>
      </c>
      <c r="O257">
        <v>250</v>
      </c>
      <c r="P257">
        <v>30</v>
      </c>
      <c r="Q257">
        <v>220</v>
      </c>
      <c r="R257">
        <v>264</v>
      </c>
      <c r="S257">
        <v>29727.876479999999</v>
      </c>
      <c r="T257">
        <v>3942.1195199999997</v>
      </c>
      <c r="V257">
        <v>554.16999999999996</v>
      </c>
      <c r="W257">
        <v>66.500399999999999</v>
      </c>
      <c r="X257">
        <v>487.66959999999995</v>
      </c>
      <c r="Y257">
        <v>585.20351999999991</v>
      </c>
      <c r="Z257">
        <v>30049.079999999998</v>
      </c>
      <c r="AA257">
        <v>3985.9199999999996</v>
      </c>
      <c r="AJ257">
        <v>0.08</v>
      </c>
      <c r="AK257">
        <v>2170.0664000000002</v>
      </c>
      <c r="AL257">
        <v>0.12</v>
      </c>
      <c r="AM257">
        <v>3255.0996</v>
      </c>
      <c r="AN257">
        <v>0.12</v>
      </c>
      <c r="AO257">
        <v>3255.0996</v>
      </c>
      <c r="AP257">
        <v>0.08</v>
      </c>
      <c r="AQ257">
        <v>2170.0664000000002</v>
      </c>
      <c r="AR257">
        <v>20.000000000000004</v>
      </c>
      <c r="AS257">
        <v>2190.0664000000002</v>
      </c>
      <c r="AT257">
        <v>44.333600000000004</v>
      </c>
      <c r="AU257">
        <v>2214.4</v>
      </c>
    </row>
    <row r="258" spans="1:47">
      <c r="A258" t="s">
        <v>1139</v>
      </c>
      <c r="B258" t="s">
        <v>1140</v>
      </c>
      <c r="C258" t="s">
        <v>1141</v>
      </c>
      <c r="D258" t="s">
        <v>1142</v>
      </c>
      <c r="E258">
        <v>27396.67</v>
      </c>
      <c r="F258">
        <v>0.12</v>
      </c>
      <c r="G258">
        <v>3287.6003999999998</v>
      </c>
      <c r="H258">
        <v>24109.069599999999</v>
      </c>
      <c r="I258">
        <v>4821.8139199999996</v>
      </c>
      <c r="J258">
        <v>639</v>
      </c>
      <c r="K258">
        <v>180</v>
      </c>
      <c r="L258">
        <v>29749.883519999999</v>
      </c>
      <c r="M258">
        <v>3945.1204799999996</v>
      </c>
      <c r="O258">
        <v>250</v>
      </c>
      <c r="P258">
        <v>30</v>
      </c>
      <c r="Q258">
        <v>220</v>
      </c>
      <c r="R258">
        <v>264</v>
      </c>
      <c r="S258">
        <v>30013.883519999999</v>
      </c>
      <c r="T258">
        <v>3981.1204799999996</v>
      </c>
      <c r="V258">
        <v>554.16999999999996</v>
      </c>
      <c r="W258">
        <v>66.500399999999999</v>
      </c>
      <c r="X258">
        <v>487.66959999999995</v>
      </c>
      <c r="Y258">
        <v>585.20351999999991</v>
      </c>
      <c r="Z258">
        <v>30335.087039999999</v>
      </c>
      <c r="AA258">
        <v>4024.9209599999995</v>
      </c>
      <c r="AJ258">
        <v>0.08</v>
      </c>
      <c r="AK258">
        <v>2191.7336</v>
      </c>
      <c r="AL258">
        <v>0.12</v>
      </c>
      <c r="AM258">
        <v>3287.6003999999998</v>
      </c>
      <c r="AN258">
        <v>0.12</v>
      </c>
      <c r="AO258">
        <v>3287.6003999999998</v>
      </c>
      <c r="AP258">
        <v>0.08</v>
      </c>
      <c r="AQ258">
        <v>2191.7336</v>
      </c>
      <c r="AR258">
        <v>20.000000000000004</v>
      </c>
      <c r="AS258">
        <v>2211.7336</v>
      </c>
      <c r="AT258">
        <v>44.333600000000004</v>
      </c>
      <c r="AU258">
        <v>2236.0672</v>
      </c>
    </row>
    <row r="259" spans="1:47">
      <c r="A259" t="s">
        <v>1143</v>
      </c>
      <c r="B259" t="s">
        <v>1144</v>
      </c>
      <c r="C259" t="s">
        <v>1145</v>
      </c>
      <c r="D259" t="s">
        <v>1022</v>
      </c>
      <c r="E259">
        <v>28959.17</v>
      </c>
      <c r="F259">
        <v>0.12</v>
      </c>
      <c r="G259">
        <v>3475.1003999999998</v>
      </c>
      <c r="H259">
        <v>25484.069599999999</v>
      </c>
      <c r="I259">
        <v>5096.8139200000005</v>
      </c>
      <c r="J259">
        <v>639</v>
      </c>
      <c r="K259">
        <v>180</v>
      </c>
      <c r="L259">
        <v>31399.883519999999</v>
      </c>
      <c r="M259">
        <v>4170.1204799999996</v>
      </c>
      <c r="O259">
        <v>250</v>
      </c>
      <c r="P259">
        <v>30</v>
      </c>
      <c r="Q259">
        <v>220</v>
      </c>
      <c r="R259">
        <v>264</v>
      </c>
      <c r="S259">
        <v>31663.883519999999</v>
      </c>
      <c r="T259">
        <v>4206.1204799999996</v>
      </c>
      <c r="V259">
        <v>554.16999999999996</v>
      </c>
      <c r="W259">
        <v>66.500399999999999</v>
      </c>
      <c r="X259">
        <v>487.66959999999995</v>
      </c>
      <c r="Y259">
        <v>585.20351999999991</v>
      </c>
      <c r="Z259">
        <v>31985.087039999999</v>
      </c>
      <c r="AA259">
        <v>4249.9209599999995</v>
      </c>
      <c r="AJ259">
        <v>0.08</v>
      </c>
      <c r="AK259">
        <v>2316.7336</v>
      </c>
      <c r="AL259">
        <v>0.12</v>
      </c>
      <c r="AM259">
        <v>3475.1003999999998</v>
      </c>
      <c r="AN259">
        <v>0.12</v>
      </c>
      <c r="AO259">
        <v>3475.1003999999998</v>
      </c>
      <c r="AP259">
        <v>0.08</v>
      </c>
      <c r="AQ259">
        <v>2316.7336</v>
      </c>
      <c r="AR259">
        <v>20.000000000000004</v>
      </c>
      <c r="AS259">
        <v>2336.7336</v>
      </c>
      <c r="AT259">
        <v>44.333600000000004</v>
      </c>
      <c r="AU259">
        <v>2361.0672</v>
      </c>
    </row>
    <row r="260" spans="1:47">
      <c r="A260" t="s">
        <v>1146</v>
      </c>
      <c r="B260" t="s">
        <v>1147</v>
      </c>
      <c r="C260" t="s">
        <v>1148</v>
      </c>
      <c r="D260" t="s">
        <v>1149</v>
      </c>
      <c r="E260">
        <v>29438.33</v>
      </c>
      <c r="F260">
        <v>0.12</v>
      </c>
      <c r="G260">
        <v>3532.5996</v>
      </c>
      <c r="H260">
        <v>25905.7304</v>
      </c>
      <c r="I260">
        <v>5181.1460800000004</v>
      </c>
      <c r="J260">
        <v>639</v>
      </c>
      <c r="K260">
        <v>180</v>
      </c>
      <c r="L260">
        <v>31905.876479999999</v>
      </c>
      <c r="M260">
        <v>4239.1195200000002</v>
      </c>
      <c r="O260">
        <v>250</v>
      </c>
      <c r="P260">
        <v>30</v>
      </c>
      <c r="Q260">
        <v>220</v>
      </c>
      <c r="R260">
        <v>264</v>
      </c>
      <c r="S260">
        <v>32169.876479999999</v>
      </c>
      <c r="T260">
        <v>4275.1195200000002</v>
      </c>
      <c r="V260">
        <v>554.16999999999996</v>
      </c>
      <c r="W260">
        <v>66.500399999999999</v>
      </c>
      <c r="X260">
        <v>487.66959999999995</v>
      </c>
      <c r="Y260">
        <v>585.20351999999991</v>
      </c>
      <c r="Z260">
        <v>32491.079999999998</v>
      </c>
      <c r="AA260">
        <v>4318.92</v>
      </c>
      <c r="AJ260">
        <v>0.08</v>
      </c>
      <c r="AK260">
        <v>2355.0664000000002</v>
      </c>
      <c r="AL260">
        <v>0.12</v>
      </c>
      <c r="AM260">
        <v>3532.5996</v>
      </c>
      <c r="AN260">
        <v>0.12</v>
      </c>
      <c r="AO260">
        <v>3532.5996</v>
      </c>
      <c r="AP260">
        <v>0.08</v>
      </c>
      <c r="AQ260">
        <v>2355.0664000000002</v>
      </c>
      <c r="AR260">
        <v>20.000000000000004</v>
      </c>
      <c r="AS260">
        <v>2375.0664000000002</v>
      </c>
      <c r="AT260">
        <v>44.333600000000004</v>
      </c>
      <c r="AU260">
        <v>2399.4</v>
      </c>
    </row>
    <row r="261" spans="1:47">
      <c r="A261" t="s">
        <v>1150</v>
      </c>
      <c r="B261" t="s">
        <v>1151</v>
      </c>
      <c r="C261" t="s">
        <v>1152</v>
      </c>
      <c r="D261" t="s">
        <v>1014</v>
      </c>
      <c r="E261">
        <v>29125.83</v>
      </c>
      <c r="F261">
        <v>0.12</v>
      </c>
      <c r="G261">
        <v>3495.0996</v>
      </c>
      <c r="H261">
        <v>25630.7304</v>
      </c>
      <c r="I261">
        <v>5126.1460800000004</v>
      </c>
      <c r="J261">
        <v>639</v>
      </c>
      <c r="K261">
        <v>220</v>
      </c>
      <c r="L261">
        <v>31615.876479999999</v>
      </c>
      <c r="M261">
        <v>4194.1195200000002</v>
      </c>
      <c r="O261">
        <v>250</v>
      </c>
      <c r="P261">
        <v>30</v>
      </c>
      <c r="Q261">
        <v>220</v>
      </c>
      <c r="R261">
        <v>264</v>
      </c>
      <c r="S261">
        <v>31879.876479999999</v>
      </c>
      <c r="T261">
        <v>4230.1195200000002</v>
      </c>
      <c r="V261">
        <v>554.16999999999996</v>
      </c>
      <c r="W261">
        <v>66.500399999999999</v>
      </c>
      <c r="X261">
        <v>487.66959999999995</v>
      </c>
      <c r="Y261">
        <v>585.20351999999991</v>
      </c>
      <c r="Z261">
        <v>32201.079999999998</v>
      </c>
      <c r="AA261">
        <v>4273.92</v>
      </c>
      <c r="AJ261">
        <v>0.08</v>
      </c>
      <c r="AK261">
        <v>2330.0664000000002</v>
      </c>
      <c r="AL261">
        <v>0.12</v>
      </c>
      <c r="AM261">
        <v>3495.0996</v>
      </c>
      <c r="AN261">
        <v>0.12</v>
      </c>
      <c r="AO261">
        <v>3495.0996</v>
      </c>
      <c r="AP261">
        <v>0.08</v>
      </c>
      <c r="AQ261">
        <v>2330.0664000000002</v>
      </c>
      <c r="AR261">
        <v>20.000000000000004</v>
      </c>
      <c r="AS261">
        <v>2350.0664000000002</v>
      </c>
      <c r="AT261">
        <v>44.333600000000004</v>
      </c>
      <c r="AU261">
        <v>2374.4</v>
      </c>
    </row>
    <row r="262" spans="1:47">
      <c r="A262" t="s">
        <v>1153</v>
      </c>
      <c r="B262" t="s">
        <v>1154</v>
      </c>
      <c r="C262" t="s">
        <v>1155</v>
      </c>
      <c r="D262" t="s">
        <v>1156</v>
      </c>
      <c r="E262">
        <v>29542.5</v>
      </c>
      <c r="F262">
        <v>0.12</v>
      </c>
      <c r="G262">
        <v>3545.1</v>
      </c>
      <c r="H262">
        <v>25997.4</v>
      </c>
      <c r="I262">
        <v>5199.4800000000005</v>
      </c>
      <c r="J262">
        <v>639</v>
      </c>
      <c r="K262">
        <v>220</v>
      </c>
      <c r="L262">
        <v>32055.88</v>
      </c>
      <c r="M262">
        <v>4254.12</v>
      </c>
      <c r="O262">
        <v>250</v>
      </c>
      <c r="P262">
        <v>30</v>
      </c>
      <c r="Q262">
        <v>220</v>
      </c>
      <c r="R262">
        <v>264</v>
      </c>
      <c r="S262">
        <v>32319.88</v>
      </c>
      <c r="T262">
        <v>4290.12</v>
      </c>
      <c r="V262">
        <v>554.16999999999996</v>
      </c>
      <c r="W262">
        <v>66.500399999999999</v>
      </c>
      <c r="X262">
        <v>487.66959999999995</v>
      </c>
      <c r="Y262">
        <v>585.20351999999991</v>
      </c>
      <c r="Z262">
        <v>32641.08352</v>
      </c>
      <c r="AA262">
        <v>4333.9204799999998</v>
      </c>
      <c r="AJ262">
        <v>0.08</v>
      </c>
      <c r="AK262">
        <v>2363.4</v>
      </c>
      <c r="AL262">
        <v>0.12</v>
      </c>
      <c r="AM262">
        <v>3545.1</v>
      </c>
      <c r="AN262">
        <v>0.12</v>
      </c>
      <c r="AO262">
        <v>3545.1</v>
      </c>
      <c r="AP262">
        <v>0.08</v>
      </c>
      <c r="AQ262">
        <v>2363.4</v>
      </c>
      <c r="AR262">
        <v>20.000000000000004</v>
      </c>
      <c r="AS262">
        <v>2383.4</v>
      </c>
      <c r="AT262">
        <v>44.333600000000004</v>
      </c>
      <c r="AU262">
        <v>2407.7336</v>
      </c>
    </row>
    <row r="263" spans="1:47">
      <c r="A263" t="s">
        <v>1157</v>
      </c>
      <c r="B263" t="s">
        <v>1158</v>
      </c>
      <c r="C263" t="s">
        <v>1159</v>
      </c>
      <c r="D263" t="s">
        <v>1160</v>
      </c>
      <c r="E263">
        <v>29396.67</v>
      </c>
      <c r="F263">
        <v>0.12</v>
      </c>
      <c r="G263">
        <v>3527.6003999999998</v>
      </c>
      <c r="H263">
        <v>25869.069599999999</v>
      </c>
      <c r="I263">
        <v>5173.8139200000005</v>
      </c>
      <c r="J263">
        <v>639</v>
      </c>
      <c r="K263">
        <v>220</v>
      </c>
      <c r="L263">
        <v>31901.883519999999</v>
      </c>
      <c r="M263">
        <v>4233.1204799999996</v>
      </c>
      <c r="O263">
        <v>250</v>
      </c>
      <c r="P263">
        <v>30</v>
      </c>
      <c r="Q263">
        <v>220</v>
      </c>
      <c r="R263">
        <v>264</v>
      </c>
      <c r="S263">
        <v>32165.883519999999</v>
      </c>
      <c r="T263">
        <v>4269.1204799999996</v>
      </c>
      <c r="V263">
        <v>554.16999999999996</v>
      </c>
      <c r="W263">
        <v>66.500399999999999</v>
      </c>
      <c r="X263">
        <v>487.66959999999995</v>
      </c>
      <c r="Y263">
        <v>585.20351999999991</v>
      </c>
      <c r="Z263">
        <v>32487.087039999999</v>
      </c>
      <c r="AA263">
        <v>4312.9209599999995</v>
      </c>
      <c r="AJ263">
        <v>0.08</v>
      </c>
      <c r="AK263">
        <v>2351.7336</v>
      </c>
      <c r="AL263">
        <v>0.12</v>
      </c>
      <c r="AM263">
        <v>3527.6003999999998</v>
      </c>
      <c r="AN263">
        <v>0.12</v>
      </c>
      <c r="AO263">
        <v>3527.6003999999998</v>
      </c>
      <c r="AP263">
        <v>0.08</v>
      </c>
      <c r="AQ263">
        <v>2351.7336</v>
      </c>
      <c r="AR263">
        <v>20.000000000000004</v>
      </c>
      <c r="AS263">
        <v>2371.7336</v>
      </c>
      <c r="AT263">
        <v>44.333600000000004</v>
      </c>
      <c r="AU263">
        <v>2396.0672</v>
      </c>
    </row>
    <row r="264" spans="1:47">
      <c r="A264" t="s">
        <v>1161</v>
      </c>
      <c r="B264" t="s">
        <v>1162</v>
      </c>
      <c r="C264" t="s">
        <v>1163</v>
      </c>
      <c r="D264" t="s">
        <v>1164</v>
      </c>
      <c r="E264">
        <v>29813.33</v>
      </c>
      <c r="F264">
        <v>0.12</v>
      </c>
      <c r="G264">
        <v>3577.5996</v>
      </c>
      <c r="H264">
        <v>26235.7304</v>
      </c>
      <c r="I264">
        <v>5247.1460800000004</v>
      </c>
      <c r="J264">
        <v>639</v>
      </c>
      <c r="K264">
        <v>220</v>
      </c>
      <c r="L264">
        <v>32341.876479999999</v>
      </c>
      <c r="M264">
        <v>4293.1195200000002</v>
      </c>
      <c r="O264">
        <v>250</v>
      </c>
      <c r="P264">
        <v>30</v>
      </c>
      <c r="Q264">
        <v>220</v>
      </c>
      <c r="R264">
        <v>264</v>
      </c>
      <c r="S264">
        <v>32605.876479999999</v>
      </c>
      <c r="T264">
        <v>4329.1195200000002</v>
      </c>
      <c r="V264">
        <v>554.16999999999996</v>
      </c>
      <c r="W264">
        <v>66.500399999999999</v>
      </c>
      <c r="X264">
        <v>487.66959999999995</v>
      </c>
      <c r="Y264">
        <v>585.20351999999991</v>
      </c>
      <c r="Z264">
        <v>32927.08</v>
      </c>
      <c r="AA264">
        <v>4372.92</v>
      </c>
      <c r="AJ264">
        <v>0.08</v>
      </c>
      <c r="AK264">
        <v>2385.0664000000002</v>
      </c>
      <c r="AL264">
        <v>0.12</v>
      </c>
      <c r="AM264">
        <v>3577.5996</v>
      </c>
      <c r="AN264">
        <v>0.12</v>
      </c>
      <c r="AO264">
        <v>3577.5996</v>
      </c>
      <c r="AP264">
        <v>0.08</v>
      </c>
      <c r="AQ264">
        <v>2385.0664000000002</v>
      </c>
      <c r="AR264">
        <v>20.000000000000004</v>
      </c>
      <c r="AS264">
        <v>2405.0664000000002</v>
      </c>
      <c r="AT264">
        <v>44.333600000000004</v>
      </c>
      <c r="AU264">
        <v>2429.4</v>
      </c>
    </row>
    <row r="265" spans="1:47">
      <c r="A265" t="s">
        <v>1165</v>
      </c>
      <c r="B265" t="s">
        <v>1166</v>
      </c>
      <c r="C265" t="s">
        <v>1167</v>
      </c>
      <c r="D265" t="s">
        <v>1018</v>
      </c>
      <c r="E265">
        <v>30725.83</v>
      </c>
      <c r="F265">
        <v>0.12</v>
      </c>
      <c r="G265">
        <v>3687.0996</v>
      </c>
      <c r="H265">
        <v>27038.7304</v>
      </c>
      <c r="I265">
        <v>5407.7460800000008</v>
      </c>
      <c r="J265">
        <v>639</v>
      </c>
      <c r="K265">
        <v>220</v>
      </c>
      <c r="L265">
        <v>33305.476479999998</v>
      </c>
      <c r="M265">
        <v>4424.5195199999998</v>
      </c>
      <c r="O265">
        <v>250</v>
      </c>
      <c r="P265">
        <v>30</v>
      </c>
      <c r="Q265">
        <v>220</v>
      </c>
      <c r="R265">
        <v>264</v>
      </c>
      <c r="S265">
        <v>33569.476479999998</v>
      </c>
      <c r="T265">
        <v>4460.5195199999998</v>
      </c>
      <c r="V265">
        <v>554.16999999999996</v>
      </c>
      <c r="W265">
        <v>66.500399999999999</v>
      </c>
      <c r="X265">
        <v>487.66959999999995</v>
      </c>
      <c r="Y265">
        <v>585.20351999999991</v>
      </c>
      <c r="Z265">
        <v>33890.68</v>
      </c>
      <c r="AA265">
        <v>4504.32</v>
      </c>
      <c r="AJ265">
        <v>0.08</v>
      </c>
      <c r="AK265">
        <v>2458.0664000000002</v>
      </c>
      <c r="AL265">
        <v>0.12</v>
      </c>
      <c r="AM265">
        <v>3687.0996</v>
      </c>
      <c r="AN265">
        <v>0.12</v>
      </c>
      <c r="AO265">
        <v>3687.0996</v>
      </c>
      <c r="AP265">
        <v>0.08</v>
      </c>
      <c r="AQ265">
        <v>2458.0664000000002</v>
      </c>
      <c r="AR265">
        <v>20.000000000000004</v>
      </c>
      <c r="AS265">
        <v>2478.0664000000002</v>
      </c>
      <c r="AT265">
        <v>44.333600000000004</v>
      </c>
      <c r="AU265">
        <v>2502.4</v>
      </c>
    </row>
    <row r="266" spans="1:47">
      <c r="A266" t="s">
        <v>1168</v>
      </c>
      <c r="B266" t="s">
        <v>1169</v>
      </c>
      <c r="C266" t="s">
        <v>1170</v>
      </c>
      <c r="D266" t="s">
        <v>1026</v>
      </c>
      <c r="E266">
        <v>31209.17</v>
      </c>
      <c r="F266">
        <v>0.12</v>
      </c>
      <c r="G266">
        <v>3745.1003999999998</v>
      </c>
      <c r="H266">
        <v>27464.069599999999</v>
      </c>
      <c r="I266">
        <v>5492.8139200000005</v>
      </c>
      <c r="J266">
        <v>639</v>
      </c>
      <c r="K266">
        <v>220</v>
      </c>
      <c r="L266">
        <v>33815.883520000003</v>
      </c>
      <c r="M266">
        <v>4494.1204799999996</v>
      </c>
      <c r="O266">
        <v>250</v>
      </c>
      <c r="P266">
        <v>30</v>
      </c>
      <c r="Q266">
        <v>220</v>
      </c>
      <c r="R266">
        <v>264</v>
      </c>
      <c r="S266">
        <v>34079.883520000003</v>
      </c>
      <c r="T266">
        <v>4530.1204799999996</v>
      </c>
      <c r="V266">
        <v>554.16999999999996</v>
      </c>
      <c r="W266">
        <v>66.500399999999999</v>
      </c>
      <c r="X266">
        <v>487.66959999999995</v>
      </c>
      <c r="Y266">
        <v>585.20351999999991</v>
      </c>
      <c r="Z266">
        <v>34401.087040000006</v>
      </c>
      <c r="AA266">
        <v>4573.9209599999995</v>
      </c>
      <c r="AJ266">
        <v>0.08</v>
      </c>
      <c r="AK266">
        <v>2496.7336</v>
      </c>
      <c r="AL266">
        <v>0.12</v>
      </c>
      <c r="AM266">
        <v>3745.1003999999998</v>
      </c>
      <c r="AN266">
        <v>0.12</v>
      </c>
      <c r="AO266">
        <v>3745.1003999999998</v>
      </c>
      <c r="AP266">
        <v>0.08</v>
      </c>
      <c r="AQ266">
        <v>2496.7336</v>
      </c>
      <c r="AR266">
        <v>20.000000000000004</v>
      </c>
      <c r="AS266">
        <v>2516.7336</v>
      </c>
      <c r="AT266">
        <v>44.333600000000004</v>
      </c>
      <c r="AU266">
        <v>2541.0672</v>
      </c>
    </row>
    <row r="267" spans="1:47">
      <c r="A267" t="s">
        <v>1171</v>
      </c>
      <c r="B267" t="s">
        <v>1172</v>
      </c>
      <c r="C267" t="s">
        <v>1173</v>
      </c>
      <c r="D267" t="s">
        <v>1174</v>
      </c>
      <c r="E267">
        <v>32459.17</v>
      </c>
      <c r="F267">
        <v>0.12</v>
      </c>
      <c r="G267">
        <v>3895.1003999999998</v>
      </c>
      <c r="H267">
        <v>28564.069599999999</v>
      </c>
      <c r="I267">
        <v>5712.8139200000005</v>
      </c>
      <c r="J267">
        <v>639</v>
      </c>
      <c r="K267">
        <v>220</v>
      </c>
      <c r="L267">
        <v>35135.883520000003</v>
      </c>
      <c r="M267">
        <v>4674.1204799999996</v>
      </c>
      <c r="O267">
        <v>250</v>
      </c>
      <c r="P267">
        <v>30</v>
      </c>
      <c r="Q267">
        <v>220</v>
      </c>
      <c r="R267">
        <v>264</v>
      </c>
      <c r="S267">
        <v>35399.883520000003</v>
      </c>
      <c r="T267">
        <v>4710.1204799999996</v>
      </c>
      <c r="V267">
        <v>554.16999999999996</v>
      </c>
      <c r="W267">
        <v>66.500399999999999</v>
      </c>
      <c r="X267">
        <v>487.66959999999995</v>
      </c>
      <c r="Y267">
        <v>585.20351999999991</v>
      </c>
      <c r="Z267">
        <v>35721.087040000006</v>
      </c>
      <c r="AA267">
        <v>4753.9209599999995</v>
      </c>
      <c r="AJ267">
        <v>0.08</v>
      </c>
      <c r="AK267">
        <v>2596.7336</v>
      </c>
      <c r="AL267">
        <v>0.12</v>
      </c>
      <c r="AM267">
        <v>3895.1003999999998</v>
      </c>
      <c r="AN267">
        <v>0.12</v>
      </c>
      <c r="AO267">
        <v>3895.1003999999998</v>
      </c>
      <c r="AP267">
        <v>0.08</v>
      </c>
      <c r="AQ267">
        <v>2596.7336</v>
      </c>
      <c r="AR267">
        <v>20.000000000000004</v>
      </c>
      <c r="AS267">
        <v>2616.7336</v>
      </c>
      <c r="AT267">
        <v>44.333600000000004</v>
      </c>
      <c r="AU267">
        <v>2641.0672</v>
      </c>
    </row>
    <row r="268" spans="1:47">
      <c r="A268" t="s">
        <v>1175</v>
      </c>
    </row>
    <row r="269" spans="1:47">
      <c r="A269" t="s">
        <v>1176</v>
      </c>
      <c r="B269" t="s">
        <v>1177</v>
      </c>
      <c r="C269" t="s">
        <v>1178</v>
      </c>
      <c r="D269" t="s">
        <v>1035</v>
      </c>
      <c r="E269">
        <v>32534.17</v>
      </c>
      <c r="F269">
        <v>0.08</v>
      </c>
      <c r="G269">
        <v>2602.7336</v>
      </c>
      <c r="H269">
        <v>29931.436399999999</v>
      </c>
      <c r="I269">
        <v>5986.2872800000005</v>
      </c>
      <c r="J269">
        <v>639</v>
      </c>
      <c r="K269">
        <v>0</v>
      </c>
      <c r="L269">
        <v>36556.723679999996</v>
      </c>
      <c r="M269">
        <v>3123.2803199999998</v>
      </c>
      <c r="O269">
        <v>250</v>
      </c>
      <c r="P269">
        <v>20</v>
      </c>
      <c r="Q269">
        <v>230</v>
      </c>
      <c r="R269">
        <v>276</v>
      </c>
      <c r="S269">
        <v>36832.723679999996</v>
      </c>
      <c r="T269">
        <v>3147.2803199999998</v>
      </c>
      <c r="V269">
        <v>554.16999999999996</v>
      </c>
      <c r="W269">
        <v>44.333599999999997</v>
      </c>
      <c r="X269">
        <v>509.83639999999997</v>
      </c>
      <c r="Y269">
        <v>611.80367999999999</v>
      </c>
      <c r="Z269">
        <v>37168.527359999993</v>
      </c>
      <c r="AA269">
        <v>3176.4806399999998</v>
      </c>
      <c r="AJ269">
        <v>0.08</v>
      </c>
      <c r="AK269">
        <v>2602.7336</v>
      </c>
      <c r="AL269">
        <v>0.08</v>
      </c>
      <c r="AM269">
        <v>2602.7336</v>
      </c>
      <c r="AN269">
        <v>0.12</v>
      </c>
      <c r="AO269">
        <v>3904.1003999999998</v>
      </c>
      <c r="AP269">
        <v>4.0000000000000008E-2</v>
      </c>
      <c r="AQ269">
        <v>1301.3668000000002</v>
      </c>
      <c r="AR269">
        <v>10.000000000000002</v>
      </c>
      <c r="AS269">
        <v>1311.3668000000002</v>
      </c>
      <c r="AT269">
        <v>22.166800000000002</v>
      </c>
      <c r="AU269">
        <v>1323.5336000000002</v>
      </c>
    </row>
    <row r="270" spans="1:47">
      <c r="A270" t="s">
        <v>1179</v>
      </c>
      <c r="B270" t="s">
        <v>1180</v>
      </c>
      <c r="C270" t="s">
        <v>1181</v>
      </c>
      <c r="D270" t="s">
        <v>1039</v>
      </c>
      <c r="E270">
        <v>34134.17</v>
      </c>
      <c r="F270">
        <v>0.08</v>
      </c>
      <c r="G270">
        <v>2730.7336</v>
      </c>
      <c r="H270">
        <v>31403.436399999999</v>
      </c>
      <c r="I270">
        <v>6280.6872800000001</v>
      </c>
      <c r="J270">
        <v>639</v>
      </c>
      <c r="K270">
        <v>0</v>
      </c>
      <c r="L270">
        <v>38323.123679999997</v>
      </c>
      <c r="M270">
        <v>3276.8803199999998</v>
      </c>
      <c r="O270">
        <v>250</v>
      </c>
      <c r="P270">
        <v>20</v>
      </c>
      <c r="Q270">
        <v>230</v>
      </c>
      <c r="R270">
        <v>276</v>
      </c>
      <c r="S270">
        <v>38599.123679999997</v>
      </c>
      <c r="T270">
        <v>3300.8803199999998</v>
      </c>
      <c r="V270">
        <v>554.16999999999996</v>
      </c>
      <c r="W270">
        <v>44.333599999999997</v>
      </c>
      <c r="X270">
        <v>509.83639999999997</v>
      </c>
      <c r="Y270">
        <v>611.80367999999999</v>
      </c>
      <c r="Z270">
        <v>38934.927359999994</v>
      </c>
      <c r="AA270">
        <v>3330.0806399999997</v>
      </c>
      <c r="AJ270">
        <v>0.08</v>
      </c>
      <c r="AK270">
        <v>2730.7336</v>
      </c>
      <c r="AL270">
        <v>0.08</v>
      </c>
      <c r="AM270">
        <v>2730.7336</v>
      </c>
      <c r="AN270">
        <v>0.12</v>
      </c>
      <c r="AO270">
        <v>4096.1003999999994</v>
      </c>
      <c r="AP270">
        <v>4.0000000000000022E-2</v>
      </c>
      <c r="AQ270">
        <v>1365.3668000000007</v>
      </c>
      <c r="AR270">
        <v>10.000000000000002</v>
      </c>
      <c r="AS270">
        <v>1375.3668000000007</v>
      </c>
      <c r="AT270">
        <v>22.166800000000002</v>
      </c>
      <c r="AU270">
        <v>1387.5336000000007</v>
      </c>
    </row>
    <row r="271" spans="1:47">
      <c r="A271" t="s">
        <v>1182</v>
      </c>
      <c r="B271" t="s">
        <v>1183</v>
      </c>
      <c r="C271" t="s">
        <v>1184</v>
      </c>
      <c r="D271" t="s">
        <v>1031</v>
      </c>
      <c r="E271">
        <v>32534.17</v>
      </c>
      <c r="F271">
        <v>0.08</v>
      </c>
      <c r="G271">
        <v>2602.7336</v>
      </c>
      <c r="H271">
        <v>29931.436399999999</v>
      </c>
      <c r="I271">
        <v>5986.2872800000005</v>
      </c>
      <c r="J271">
        <v>639</v>
      </c>
      <c r="K271">
        <v>0</v>
      </c>
      <c r="L271">
        <v>36556.723679999996</v>
      </c>
      <c r="M271">
        <v>3123.2803199999998</v>
      </c>
      <c r="O271">
        <v>250</v>
      </c>
      <c r="P271">
        <v>20</v>
      </c>
      <c r="Q271">
        <v>230</v>
      </c>
      <c r="R271">
        <v>276</v>
      </c>
      <c r="S271">
        <v>36832.723679999996</v>
      </c>
      <c r="T271">
        <v>3147.2803199999998</v>
      </c>
      <c r="V271">
        <v>554.16999999999996</v>
      </c>
      <c r="W271">
        <v>44.333599999999997</v>
      </c>
      <c r="X271">
        <v>509.83639999999997</v>
      </c>
      <c r="Y271">
        <v>611.80367999999999</v>
      </c>
      <c r="Z271">
        <v>37168.527359999993</v>
      </c>
      <c r="AA271">
        <v>3176.4806399999998</v>
      </c>
      <c r="AJ271">
        <v>0.08</v>
      </c>
      <c r="AK271">
        <v>2602.7336</v>
      </c>
      <c r="AL271">
        <v>0.08</v>
      </c>
      <c r="AM271">
        <v>2602.7336</v>
      </c>
      <c r="AN271">
        <v>0.12</v>
      </c>
      <c r="AO271">
        <v>3904.1003999999998</v>
      </c>
      <c r="AP271">
        <v>4.0000000000000008E-2</v>
      </c>
      <c r="AQ271">
        <v>1301.3668000000002</v>
      </c>
      <c r="AR271">
        <v>10.000000000000002</v>
      </c>
      <c r="AS271">
        <v>1311.3668000000002</v>
      </c>
      <c r="AT271">
        <v>22.166800000000002</v>
      </c>
      <c r="AU271">
        <v>1323.5336000000002</v>
      </c>
    </row>
    <row r="272" spans="1:47">
      <c r="A272" t="s">
        <v>1185</v>
      </c>
      <c r="B272" t="s">
        <v>1186</v>
      </c>
      <c r="C272" t="s">
        <v>1187</v>
      </c>
      <c r="D272" t="s">
        <v>1043</v>
      </c>
      <c r="E272">
        <v>34784.17</v>
      </c>
      <c r="F272">
        <v>0.08</v>
      </c>
      <c r="G272">
        <v>2782.7336</v>
      </c>
      <c r="H272">
        <v>32001.436399999999</v>
      </c>
      <c r="I272">
        <v>6400.2872800000005</v>
      </c>
      <c r="J272">
        <v>639</v>
      </c>
      <c r="K272">
        <v>0</v>
      </c>
      <c r="L272">
        <v>39040.723679999996</v>
      </c>
      <c r="M272">
        <v>3339.2803199999998</v>
      </c>
      <c r="O272">
        <v>250</v>
      </c>
      <c r="P272">
        <v>20</v>
      </c>
      <c r="Q272">
        <v>230</v>
      </c>
      <c r="R272">
        <v>276</v>
      </c>
      <c r="S272">
        <v>39316.723679999996</v>
      </c>
      <c r="T272">
        <v>3363.2803199999998</v>
      </c>
      <c r="V272">
        <v>554.16999999999996</v>
      </c>
      <c r="W272">
        <v>44.333599999999997</v>
      </c>
      <c r="X272">
        <v>509.83639999999997</v>
      </c>
      <c r="Y272">
        <v>611.80367999999999</v>
      </c>
      <c r="Z272">
        <v>39652.527359999993</v>
      </c>
      <c r="AA272">
        <v>3392.4806399999998</v>
      </c>
      <c r="AJ272">
        <v>0.08</v>
      </c>
      <c r="AK272">
        <v>2782.7336</v>
      </c>
      <c r="AL272">
        <v>0.08</v>
      </c>
      <c r="AM272">
        <v>2782.7336</v>
      </c>
      <c r="AN272">
        <v>0.12</v>
      </c>
      <c r="AO272">
        <v>4174.1003999999994</v>
      </c>
      <c r="AP272">
        <v>4.0000000000000022E-2</v>
      </c>
      <c r="AQ272">
        <v>1391.3668000000007</v>
      </c>
      <c r="AR272">
        <v>10.000000000000002</v>
      </c>
      <c r="AS272">
        <v>1401.3668000000007</v>
      </c>
      <c r="AT272">
        <v>22.166800000000002</v>
      </c>
      <c r="AU272">
        <v>1413.5336000000007</v>
      </c>
    </row>
    <row r="273" spans="1:47">
      <c r="A273" t="s">
        <v>1188</v>
      </c>
      <c r="B273" t="s">
        <v>1189</v>
      </c>
      <c r="C273" t="s">
        <v>1190</v>
      </c>
      <c r="D273" t="s">
        <v>1191</v>
      </c>
      <c r="E273">
        <v>32950.83</v>
      </c>
      <c r="F273">
        <v>0.08</v>
      </c>
      <c r="G273">
        <v>2636.0664000000002</v>
      </c>
      <c r="H273">
        <v>30314.763600000002</v>
      </c>
      <c r="I273">
        <v>6062.9527200000011</v>
      </c>
      <c r="J273">
        <v>639</v>
      </c>
      <c r="K273">
        <v>0</v>
      </c>
      <c r="L273">
        <v>37016.716320000007</v>
      </c>
      <c r="M273">
        <v>3163.2796800000001</v>
      </c>
      <c r="O273">
        <v>250</v>
      </c>
      <c r="P273">
        <v>20</v>
      </c>
      <c r="Q273">
        <v>230</v>
      </c>
      <c r="R273">
        <v>276</v>
      </c>
      <c r="S273">
        <v>37292.716320000007</v>
      </c>
      <c r="T273">
        <v>3187.2796800000001</v>
      </c>
      <c r="V273">
        <v>554.16999999999996</v>
      </c>
      <c r="W273">
        <v>44.333599999999997</v>
      </c>
      <c r="X273">
        <v>509.83639999999997</v>
      </c>
      <c r="Y273">
        <v>611.80367999999999</v>
      </c>
      <c r="Z273">
        <v>37628.520000000004</v>
      </c>
      <c r="AA273">
        <v>3216.48</v>
      </c>
      <c r="AJ273">
        <v>0.08</v>
      </c>
      <c r="AK273">
        <v>2636.0664000000002</v>
      </c>
      <c r="AL273">
        <v>0.08</v>
      </c>
      <c r="AM273">
        <v>2636.0664000000002</v>
      </c>
      <c r="AN273">
        <v>0.12</v>
      </c>
      <c r="AO273">
        <v>3954.0996</v>
      </c>
      <c r="AP273">
        <v>4.0000000000000008E-2</v>
      </c>
      <c r="AQ273">
        <v>1318.0332000000003</v>
      </c>
      <c r="AR273">
        <v>10.000000000000002</v>
      </c>
      <c r="AS273">
        <v>1328.0332000000003</v>
      </c>
      <c r="AT273">
        <v>22.166800000000002</v>
      </c>
      <c r="AU273">
        <v>1340.2000000000003</v>
      </c>
    </row>
    <row r="274" spans="1:47">
      <c r="A274" t="s">
        <v>1192</v>
      </c>
      <c r="B274" t="s">
        <v>1193</v>
      </c>
      <c r="C274" t="s">
        <v>1194</v>
      </c>
      <c r="D274" t="s">
        <v>1195</v>
      </c>
      <c r="E274">
        <v>33221.67</v>
      </c>
      <c r="F274">
        <v>0.08</v>
      </c>
      <c r="G274">
        <v>2657.7336</v>
      </c>
      <c r="H274">
        <v>30563.936399999999</v>
      </c>
      <c r="I274">
        <v>6112.7872800000005</v>
      </c>
      <c r="J274">
        <v>639</v>
      </c>
      <c r="K274">
        <v>0</v>
      </c>
      <c r="L274">
        <v>37315.723679999996</v>
      </c>
      <c r="M274">
        <v>3189.2803199999998</v>
      </c>
      <c r="O274">
        <v>250</v>
      </c>
      <c r="P274">
        <v>20</v>
      </c>
      <c r="Q274">
        <v>230</v>
      </c>
      <c r="R274">
        <v>276</v>
      </c>
      <c r="S274">
        <v>37591.723679999996</v>
      </c>
      <c r="T274">
        <v>3213.2803199999998</v>
      </c>
      <c r="V274">
        <v>554.16999999999996</v>
      </c>
      <c r="W274">
        <v>44.333599999999997</v>
      </c>
      <c r="X274">
        <v>509.83639999999997</v>
      </c>
      <c r="Y274">
        <v>611.80367999999999</v>
      </c>
      <c r="Z274">
        <v>37927.527359999993</v>
      </c>
      <c r="AA274">
        <v>3242.4806399999998</v>
      </c>
      <c r="AJ274">
        <v>0.08</v>
      </c>
      <c r="AK274">
        <v>2657.7336</v>
      </c>
      <c r="AL274">
        <v>0.08</v>
      </c>
      <c r="AM274">
        <v>2657.7336</v>
      </c>
      <c r="AN274">
        <v>0.12</v>
      </c>
      <c r="AO274">
        <v>3986.6003999999998</v>
      </c>
      <c r="AP274">
        <v>4.0000000000000008E-2</v>
      </c>
      <c r="AQ274">
        <v>1328.8668000000002</v>
      </c>
      <c r="AR274">
        <v>10.000000000000002</v>
      </c>
      <c r="AS274">
        <v>1338.8668000000002</v>
      </c>
      <c r="AT274">
        <v>22.166800000000002</v>
      </c>
      <c r="AU274">
        <v>1351.0336000000002</v>
      </c>
    </row>
    <row r="275" spans="1:47">
      <c r="A275" t="s">
        <v>1196</v>
      </c>
      <c r="B275" t="s">
        <v>1197</v>
      </c>
      <c r="C275" t="s">
        <v>1198</v>
      </c>
      <c r="D275" t="s">
        <v>1199</v>
      </c>
      <c r="E275">
        <v>32805</v>
      </c>
      <c r="F275">
        <v>0.08</v>
      </c>
      <c r="G275">
        <v>2624.4</v>
      </c>
      <c r="H275">
        <v>30180.6</v>
      </c>
      <c r="I275">
        <v>6036.12</v>
      </c>
      <c r="J275">
        <v>639</v>
      </c>
      <c r="K275">
        <v>0</v>
      </c>
      <c r="L275">
        <v>36855.72</v>
      </c>
      <c r="M275">
        <v>3149.28</v>
      </c>
      <c r="O275">
        <v>250</v>
      </c>
      <c r="P275">
        <v>20</v>
      </c>
      <c r="Q275">
        <v>230</v>
      </c>
      <c r="R275">
        <v>276</v>
      </c>
      <c r="S275">
        <v>37131.72</v>
      </c>
      <c r="T275">
        <v>3173.28</v>
      </c>
      <c r="V275">
        <v>554.16999999999996</v>
      </c>
      <c r="W275">
        <v>44.333599999999997</v>
      </c>
      <c r="X275">
        <v>509.83639999999997</v>
      </c>
      <c r="Y275">
        <v>611.80367999999999</v>
      </c>
      <c r="Z275">
        <v>37467.523679999998</v>
      </c>
      <c r="AA275">
        <v>3202.4803200000001</v>
      </c>
      <c r="AJ275">
        <v>0.08</v>
      </c>
      <c r="AK275">
        <v>2624.4</v>
      </c>
      <c r="AL275">
        <v>0.08</v>
      </c>
      <c r="AM275">
        <v>2624.4</v>
      </c>
      <c r="AN275">
        <v>0.12</v>
      </c>
      <c r="AO275">
        <v>3936.6</v>
      </c>
      <c r="AP275">
        <v>4.0000000000000008E-2</v>
      </c>
      <c r="AQ275">
        <v>1312.2000000000003</v>
      </c>
      <c r="AR275">
        <v>10.000000000000002</v>
      </c>
      <c r="AS275">
        <v>1322.2000000000003</v>
      </c>
      <c r="AT275">
        <v>22.166800000000002</v>
      </c>
      <c r="AU275">
        <v>1334.3668000000002</v>
      </c>
    </row>
    <row r="276" spans="1:47">
      <c r="A276" t="s">
        <v>1200</v>
      </c>
      <c r="B276" t="s">
        <v>1201</v>
      </c>
      <c r="C276" t="s">
        <v>1202</v>
      </c>
      <c r="D276" t="s">
        <v>1203</v>
      </c>
      <c r="E276">
        <v>33013.33</v>
      </c>
      <c r="F276">
        <v>0.08</v>
      </c>
      <c r="G276">
        <v>2641.0664000000002</v>
      </c>
      <c r="H276">
        <v>30372.263600000002</v>
      </c>
      <c r="I276">
        <v>6074.4527200000011</v>
      </c>
      <c r="J276">
        <v>639</v>
      </c>
      <c r="K276">
        <v>0</v>
      </c>
      <c r="L276">
        <v>37085.716320000007</v>
      </c>
      <c r="M276">
        <v>3169.2796800000001</v>
      </c>
      <c r="O276">
        <v>250</v>
      </c>
      <c r="P276">
        <v>20</v>
      </c>
      <c r="Q276">
        <v>230</v>
      </c>
      <c r="R276">
        <v>276</v>
      </c>
      <c r="S276">
        <v>37361.716320000007</v>
      </c>
      <c r="T276">
        <v>3193.2796800000001</v>
      </c>
      <c r="V276">
        <v>554.16999999999996</v>
      </c>
      <c r="W276">
        <v>44.333599999999997</v>
      </c>
      <c r="X276">
        <v>509.83639999999997</v>
      </c>
      <c r="Y276">
        <v>611.80367999999999</v>
      </c>
      <c r="Z276">
        <v>37697.520000000004</v>
      </c>
      <c r="AA276">
        <v>3222.48</v>
      </c>
      <c r="AJ276">
        <v>0.08</v>
      </c>
      <c r="AK276">
        <v>2641.0664000000002</v>
      </c>
      <c r="AL276">
        <v>0.08</v>
      </c>
      <c r="AM276">
        <v>2641.0664000000002</v>
      </c>
      <c r="AN276">
        <v>0.12</v>
      </c>
      <c r="AO276">
        <v>3961.5996</v>
      </c>
      <c r="AP276">
        <v>4.0000000000000008E-2</v>
      </c>
      <c r="AQ276">
        <v>1320.5332000000003</v>
      </c>
      <c r="AR276">
        <v>10.000000000000002</v>
      </c>
      <c r="AS276">
        <v>1330.5332000000003</v>
      </c>
      <c r="AT276">
        <v>22.166800000000002</v>
      </c>
      <c r="AU276">
        <v>1342.7000000000003</v>
      </c>
    </row>
    <row r="277" spans="1:47">
      <c r="A277" t="s">
        <v>1204</v>
      </c>
      <c r="B277" t="s">
        <v>1205</v>
      </c>
      <c r="C277" t="s">
        <v>1206</v>
      </c>
      <c r="D277" t="s">
        <v>1207</v>
      </c>
      <c r="E277">
        <v>36034.17</v>
      </c>
      <c r="F277">
        <v>0.08</v>
      </c>
      <c r="G277">
        <v>2882.7336</v>
      </c>
      <c r="H277">
        <v>33151.436399999999</v>
      </c>
      <c r="I277">
        <v>6630.2872800000005</v>
      </c>
      <c r="J277">
        <v>639</v>
      </c>
      <c r="K277">
        <v>0</v>
      </c>
      <c r="L277">
        <v>40420.723679999996</v>
      </c>
      <c r="M277">
        <v>3459.2803199999998</v>
      </c>
      <c r="O277">
        <v>250</v>
      </c>
      <c r="P277">
        <v>20</v>
      </c>
      <c r="Q277">
        <v>230</v>
      </c>
      <c r="R277">
        <v>276</v>
      </c>
      <c r="S277">
        <v>40696.723679999996</v>
      </c>
      <c r="T277">
        <v>3483.2803199999998</v>
      </c>
      <c r="V277">
        <v>554.16999999999996</v>
      </c>
      <c r="W277">
        <v>44.333599999999997</v>
      </c>
      <c r="X277">
        <v>509.83639999999997</v>
      </c>
      <c r="Y277">
        <v>611.80367999999999</v>
      </c>
      <c r="Z277">
        <v>41032.527359999993</v>
      </c>
      <c r="AA277">
        <v>3512.4806399999998</v>
      </c>
      <c r="AJ277">
        <v>0.08</v>
      </c>
      <c r="AK277">
        <v>2882.7336</v>
      </c>
      <c r="AL277">
        <v>0.08</v>
      </c>
      <c r="AM277">
        <v>2882.7336</v>
      </c>
      <c r="AN277">
        <v>0.12</v>
      </c>
      <c r="AO277">
        <v>4324.1003999999994</v>
      </c>
      <c r="AP277">
        <v>4.0000000000000022E-2</v>
      </c>
      <c r="AQ277">
        <v>1441.3668000000007</v>
      </c>
      <c r="AR277">
        <v>10.000000000000002</v>
      </c>
      <c r="AS277">
        <v>1451.3668000000007</v>
      </c>
      <c r="AT277">
        <v>22.166800000000002</v>
      </c>
      <c r="AU277">
        <v>1463.5336000000007</v>
      </c>
    </row>
    <row r="278" spans="1:47">
      <c r="A278" t="s">
        <v>1208</v>
      </c>
    </row>
    <row r="279" spans="1:47">
      <c r="A279" t="s">
        <v>1209</v>
      </c>
      <c r="B279" t="s">
        <v>1210</v>
      </c>
      <c r="C279" t="s">
        <v>1211</v>
      </c>
      <c r="D279" t="s">
        <v>1212</v>
      </c>
      <c r="E279">
        <v>32534.17</v>
      </c>
      <c r="F279">
        <v>0.08</v>
      </c>
      <c r="G279">
        <v>2602.7336</v>
      </c>
      <c r="H279">
        <v>29931.436399999999</v>
      </c>
      <c r="I279">
        <v>5986.2872800000005</v>
      </c>
      <c r="J279">
        <v>639</v>
      </c>
      <c r="K279">
        <v>0</v>
      </c>
      <c r="L279">
        <v>36556.723679999996</v>
      </c>
      <c r="M279">
        <v>3123.2803199999998</v>
      </c>
      <c r="O279">
        <v>250</v>
      </c>
      <c r="P279">
        <v>20</v>
      </c>
      <c r="Q279">
        <v>230</v>
      </c>
      <c r="R279">
        <v>276</v>
      </c>
      <c r="S279">
        <v>36832.723679999996</v>
      </c>
      <c r="T279">
        <v>3147.2803199999998</v>
      </c>
      <c r="V279">
        <v>554.16999999999996</v>
      </c>
      <c r="W279">
        <v>44.333599999999997</v>
      </c>
      <c r="X279">
        <v>509.83639999999997</v>
      </c>
      <c r="Y279">
        <v>611.80367999999999</v>
      </c>
      <c r="Z279">
        <v>37168.527359999993</v>
      </c>
      <c r="AA279">
        <v>3176.4806399999998</v>
      </c>
      <c r="AJ279">
        <v>0.08</v>
      </c>
      <c r="AK279">
        <v>2602.7336</v>
      </c>
      <c r="AL279">
        <v>0.08</v>
      </c>
      <c r="AM279">
        <v>2602.7336</v>
      </c>
      <c r="AN279">
        <v>0.12</v>
      </c>
      <c r="AO279">
        <v>3904.1003999999998</v>
      </c>
      <c r="AP279">
        <v>4.0000000000000008E-2</v>
      </c>
      <c r="AQ279">
        <v>1301.3668000000002</v>
      </c>
      <c r="AR279">
        <v>10.000000000000002</v>
      </c>
      <c r="AS279">
        <v>1311.3668000000002</v>
      </c>
      <c r="AT279">
        <v>22.166800000000002</v>
      </c>
      <c r="AU279">
        <v>1323.5336000000002</v>
      </c>
    </row>
    <row r="280" spans="1:47">
      <c r="A280" t="s">
        <v>1213</v>
      </c>
      <c r="B280" t="s">
        <v>1214</v>
      </c>
      <c r="C280" t="s">
        <v>1215</v>
      </c>
      <c r="D280" t="s">
        <v>1216</v>
      </c>
      <c r="E280">
        <v>34134.17</v>
      </c>
      <c r="F280">
        <v>0.08</v>
      </c>
      <c r="G280">
        <v>2730.7336</v>
      </c>
      <c r="H280">
        <v>31403.436399999999</v>
      </c>
      <c r="I280">
        <v>6280.6872800000001</v>
      </c>
      <c r="J280">
        <v>639</v>
      </c>
      <c r="K280">
        <v>0</v>
      </c>
      <c r="L280">
        <v>38323.123679999997</v>
      </c>
      <c r="M280">
        <v>3276.8803199999998</v>
      </c>
      <c r="O280">
        <v>250</v>
      </c>
      <c r="P280">
        <v>20</v>
      </c>
      <c r="Q280">
        <v>230</v>
      </c>
      <c r="R280">
        <v>276</v>
      </c>
      <c r="S280">
        <v>38599.123679999997</v>
      </c>
      <c r="T280">
        <v>3300.8803199999998</v>
      </c>
      <c r="V280">
        <v>554.16999999999996</v>
      </c>
      <c r="W280">
        <v>44.333599999999997</v>
      </c>
      <c r="X280">
        <v>509.83639999999997</v>
      </c>
      <c r="Y280">
        <v>611.80367999999999</v>
      </c>
      <c r="Z280">
        <v>38934.927359999994</v>
      </c>
      <c r="AA280">
        <v>3330.0806399999997</v>
      </c>
      <c r="AJ280">
        <v>0.08</v>
      </c>
      <c r="AK280">
        <v>2730.7336</v>
      </c>
      <c r="AL280">
        <v>0.08</v>
      </c>
      <c r="AM280">
        <v>2730.7336</v>
      </c>
      <c r="AN280">
        <v>0.12</v>
      </c>
      <c r="AO280">
        <v>4096.1003999999994</v>
      </c>
      <c r="AP280">
        <v>4.0000000000000022E-2</v>
      </c>
      <c r="AQ280">
        <v>1365.3668000000007</v>
      </c>
      <c r="AR280">
        <v>10.000000000000002</v>
      </c>
      <c r="AS280">
        <v>1375.3668000000007</v>
      </c>
      <c r="AT280">
        <v>22.166800000000002</v>
      </c>
      <c r="AU280">
        <v>1387.5336000000007</v>
      </c>
    </row>
    <row r="281" spans="1:47">
      <c r="A281" t="s">
        <v>1217</v>
      </c>
      <c r="B281" t="s">
        <v>1218</v>
      </c>
      <c r="C281" t="s">
        <v>1219</v>
      </c>
      <c r="D281" t="s">
        <v>1220</v>
      </c>
      <c r="E281">
        <v>32534.17</v>
      </c>
      <c r="F281">
        <v>0.08</v>
      </c>
      <c r="G281">
        <v>2602.7336</v>
      </c>
      <c r="H281">
        <v>29931.436399999999</v>
      </c>
      <c r="I281">
        <v>5986.2872800000005</v>
      </c>
      <c r="J281">
        <v>639</v>
      </c>
      <c r="K281">
        <v>0</v>
      </c>
      <c r="L281">
        <v>36556.723679999996</v>
      </c>
      <c r="M281">
        <v>3123.2803199999998</v>
      </c>
      <c r="O281">
        <v>250</v>
      </c>
      <c r="P281">
        <v>20</v>
      </c>
      <c r="Q281">
        <v>230</v>
      </c>
      <c r="R281">
        <v>276</v>
      </c>
      <c r="S281">
        <v>36832.723679999996</v>
      </c>
      <c r="T281">
        <v>3147.2803199999998</v>
      </c>
      <c r="V281">
        <v>554.16999999999996</v>
      </c>
      <c r="W281">
        <v>44.333599999999997</v>
      </c>
      <c r="X281">
        <v>509.83639999999997</v>
      </c>
      <c r="Y281">
        <v>611.80367999999999</v>
      </c>
      <c r="Z281">
        <v>37168.527359999993</v>
      </c>
      <c r="AA281">
        <v>3176.4806399999998</v>
      </c>
      <c r="AJ281">
        <v>0.08</v>
      </c>
      <c r="AK281">
        <v>2602.7336</v>
      </c>
      <c r="AL281">
        <v>0.08</v>
      </c>
      <c r="AM281">
        <v>2602.7336</v>
      </c>
      <c r="AN281">
        <v>0.12</v>
      </c>
      <c r="AO281">
        <v>3904.1003999999998</v>
      </c>
      <c r="AP281">
        <v>4.0000000000000008E-2</v>
      </c>
      <c r="AQ281">
        <v>1301.3668000000002</v>
      </c>
      <c r="AR281">
        <v>10.000000000000002</v>
      </c>
      <c r="AS281">
        <v>1311.3668000000002</v>
      </c>
      <c r="AT281">
        <v>22.166800000000002</v>
      </c>
      <c r="AU281">
        <v>1323.5336000000002</v>
      </c>
    </row>
    <row r="282" spans="1:47">
      <c r="A282" t="s">
        <v>1221</v>
      </c>
      <c r="B282" t="s">
        <v>1222</v>
      </c>
      <c r="C282" t="s">
        <v>1223</v>
      </c>
      <c r="D282" t="s">
        <v>1224</v>
      </c>
      <c r="E282">
        <v>34784.17</v>
      </c>
      <c r="F282">
        <v>0.08</v>
      </c>
      <c r="G282">
        <v>2782.7336</v>
      </c>
      <c r="H282">
        <v>32001.436399999999</v>
      </c>
      <c r="I282">
        <v>6400.2872800000005</v>
      </c>
      <c r="J282">
        <v>639</v>
      </c>
      <c r="K282">
        <v>0</v>
      </c>
      <c r="L282">
        <v>39040.723679999996</v>
      </c>
      <c r="M282">
        <v>3339.2803199999998</v>
      </c>
      <c r="O282">
        <v>250</v>
      </c>
      <c r="P282">
        <v>20</v>
      </c>
      <c r="Q282">
        <v>230</v>
      </c>
      <c r="R282">
        <v>276</v>
      </c>
      <c r="S282">
        <v>39316.723679999996</v>
      </c>
      <c r="T282">
        <v>3363.2803199999998</v>
      </c>
      <c r="V282">
        <v>554.16999999999996</v>
      </c>
      <c r="W282">
        <v>44.333599999999997</v>
      </c>
      <c r="X282">
        <v>509.83639999999997</v>
      </c>
      <c r="Y282">
        <v>611.80367999999999</v>
      </c>
      <c r="Z282">
        <v>39652.527359999993</v>
      </c>
      <c r="AA282">
        <v>3392.4806399999998</v>
      </c>
      <c r="AJ282">
        <v>0.08</v>
      </c>
      <c r="AK282">
        <v>2782.7336</v>
      </c>
      <c r="AL282">
        <v>0.08</v>
      </c>
      <c r="AM282">
        <v>2782.7336</v>
      </c>
      <c r="AN282">
        <v>0.12</v>
      </c>
      <c r="AO282">
        <v>4174.1003999999994</v>
      </c>
      <c r="AP282">
        <v>4.0000000000000022E-2</v>
      </c>
      <c r="AQ282">
        <v>1391.3668000000007</v>
      </c>
      <c r="AR282">
        <v>10.000000000000002</v>
      </c>
      <c r="AS282">
        <v>1401.3668000000007</v>
      </c>
      <c r="AT282">
        <v>22.166800000000002</v>
      </c>
      <c r="AU282">
        <v>1413.5336000000007</v>
      </c>
    </row>
    <row r="283" spans="1:47">
      <c r="A283" t="s">
        <v>1225</v>
      </c>
      <c r="B283" t="s">
        <v>1226</v>
      </c>
      <c r="C283" t="s">
        <v>1227</v>
      </c>
      <c r="D283" t="s">
        <v>1228</v>
      </c>
      <c r="E283">
        <v>32950.83</v>
      </c>
      <c r="F283">
        <v>0.08</v>
      </c>
      <c r="G283">
        <v>2636.0664000000002</v>
      </c>
      <c r="H283">
        <v>30314.763600000002</v>
      </c>
      <c r="I283">
        <v>6062.9527200000011</v>
      </c>
      <c r="J283">
        <v>639</v>
      </c>
      <c r="K283">
        <v>0</v>
      </c>
      <c r="L283">
        <v>37016.716320000007</v>
      </c>
      <c r="M283">
        <v>3163.2796800000001</v>
      </c>
      <c r="O283">
        <v>250</v>
      </c>
      <c r="P283">
        <v>20</v>
      </c>
      <c r="Q283">
        <v>230</v>
      </c>
      <c r="R283">
        <v>276</v>
      </c>
      <c r="S283">
        <v>37292.716320000007</v>
      </c>
      <c r="T283">
        <v>3187.2796800000001</v>
      </c>
      <c r="V283">
        <v>554.16999999999996</v>
      </c>
      <c r="W283">
        <v>44.333599999999997</v>
      </c>
      <c r="X283">
        <v>509.83639999999997</v>
      </c>
      <c r="Y283">
        <v>611.80367999999999</v>
      </c>
      <c r="Z283">
        <v>37628.520000000004</v>
      </c>
      <c r="AA283">
        <v>3216.48</v>
      </c>
      <c r="AJ283">
        <v>0.08</v>
      </c>
      <c r="AK283">
        <v>2636.0664000000002</v>
      </c>
      <c r="AL283">
        <v>0.08</v>
      </c>
      <c r="AM283">
        <v>2636.0664000000002</v>
      </c>
      <c r="AN283">
        <v>0.12</v>
      </c>
      <c r="AO283">
        <v>3954.0996</v>
      </c>
      <c r="AP283">
        <v>4.0000000000000008E-2</v>
      </c>
      <c r="AQ283">
        <v>1318.0332000000003</v>
      </c>
      <c r="AR283">
        <v>10.000000000000002</v>
      </c>
      <c r="AS283">
        <v>1328.0332000000003</v>
      </c>
      <c r="AT283">
        <v>22.166800000000002</v>
      </c>
      <c r="AU283">
        <v>1340.2000000000003</v>
      </c>
    </row>
    <row r="284" spans="1:47">
      <c r="A284" t="s">
        <v>1229</v>
      </c>
      <c r="B284" t="s">
        <v>1230</v>
      </c>
      <c r="C284" t="s">
        <v>1231</v>
      </c>
      <c r="D284" t="s">
        <v>1232</v>
      </c>
      <c r="E284">
        <v>33221.67</v>
      </c>
      <c r="F284">
        <v>0.08</v>
      </c>
      <c r="G284">
        <v>2657.7336</v>
      </c>
      <c r="H284">
        <v>30563.936399999999</v>
      </c>
      <c r="I284">
        <v>6112.7872800000005</v>
      </c>
      <c r="J284">
        <v>639</v>
      </c>
      <c r="K284">
        <v>0</v>
      </c>
      <c r="L284">
        <v>37315.723679999996</v>
      </c>
      <c r="M284">
        <v>3189.2803199999998</v>
      </c>
      <c r="O284">
        <v>250</v>
      </c>
      <c r="P284">
        <v>20</v>
      </c>
      <c r="Q284">
        <v>230</v>
      </c>
      <c r="R284">
        <v>276</v>
      </c>
      <c r="S284">
        <v>37591.723679999996</v>
      </c>
      <c r="T284">
        <v>3213.2803199999998</v>
      </c>
      <c r="V284">
        <v>554.16999999999996</v>
      </c>
      <c r="W284">
        <v>44.333599999999997</v>
      </c>
      <c r="X284">
        <v>509.83639999999997</v>
      </c>
      <c r="Y284">
        <v>611.80367999999999</v>
      </c>
      <c r="Z284">
        <v>37927.527359999993</v>
      </c>
      <c r="AA284">
        <v>3242.4806399999998</v>
      </c>
      <c r="AJ284">
        <v>0.08</v>
      </c>
      <c r="AK284">
        <v>2657.7336</v>
      </c>
      <c r="AL284">
        <v>0.08</v>
      </c>
      <c r="AM284">
        <v>2657.7336</v>
      </c>
      <c r="AN284">
        <v>0.12</v>
      </c>
      <c r="AO284">
        <v>3986.6003999999998</v>
      </c>
      <c r="AP284">
        <v>4.0000000000000008E-2</v>
      </c>
      <c r="AQ284">
        <v>1328.8668000000002</v>
      </c>
      <c r="AR284">
        <v>10.000000000000002</v>
      </c>
      <c r="AS284">
        <v>1338.8668000000002</v>
      </c>
      <c r="AT284">
        <v>22.166800000000002</v>
      </c>
      <c r="AU284">
        <v>1351.0336000000002</v>
      </c>
    </row>
    <row r="285" spans="1:47">
      <c r="A285" t="s">
        <v>1233</v>
      </c>
      <c r="B285" t="s">
        <v>1234</v>
      </c>
      <c r="C285" t="s">
        <v>1235</v>
      </c>
      <c r="D285" t="s">
        <v>1236</v>
      </c>
      <c r="E285">
        <v>32805</v>
      </c>
      <c r="F285">
        <v>0.08</v>
      </c>
      <c r="G285">
        <v>2624.4</v>
      </c>
      <c r="H285">
        <v>30180.6</v>
      </c>
      <c r="I285">
        <v>6036.12</v>
      </c>
      <c r="J285">
        <v>639</v>
      </c>
      <c r="K285">
        <v>0</v>
      </c>
      <c r="L285">
        <v>36855.72</v>
      </c>
      <c r="M285">
        <v>3149.28</v>
      </c>
      <c r="O285">
        <v>250</v>
      </c>
      <c r="P285">
        <v>20</v>
      </c>
      <c r="Q285">
        <v>230</v>
      </c>
      <c r="R285">
        <v>276</v>
      </c>
      <c r="S285">
        <v>37131.72</v>
      </c>
      <c r="T285">
        <v>3173.28</v>
      </c>
      <c r="V285">
        <v>554.16999999999996</v>
      </c>
      <c r="W285">
        <v>44.333599999999997</v>
      </c>
      <c r="X285">
        <v>509.83639999999997</v>
      </c>
      <c r="Y285">
        <v>611.80367999999999</v>
      </c>
      <c r="Z285">
        <v>37467.523679999998</v>
      </c>
      <c r="AA285">
        <v>3202.4803200000001</v>
      </c>
      <c r="AJ285">
        <v>0.08</v>
      </c>
      <c r="AK285">
        <v>2624.4</v>
      </c>
      <c r="AL285">
        <v>0.08</v>
      </c>
      <c r="AM285">
        <v>2624.4</v>
      </c>
      <c r="AN285">
        <v>0.12</v>
      </c>
      <c r="AO285">
        <v>3936.6</v>
      </c>
      <c r="AP285">
        <v>4.0000000000000008E-2</v>
      </c>
      <c r="AQ285">
        <v>1312.2000000000003</v>
      </c>
      <c r="AR285">
        <v>10.000000000000002</v>
      </c>
      <c r="AS285">
        <v>1322.2000000000003</v>
      </c>
      <c r="AT285">
        <v>22.166800000000002</v>
      </c>
      <c r="AU285">
        <v>1334.3668000000002</v>
      </c>
    </row>
    <row r="286" spans="1:47">
      <c r="A286" t="s">
        <v>1237</v>
      </c>
      <c r="B286" t="s">
        <v>1238</v>
      </c>
      <c r="C286" t="s">
        <v>1239</v>
      </c>
      <c r="D286" t="s">
        <v>1240</v>
      </c>
      <c r="E286">
        <v>33013.33</v>
      </c>
      <c r="F286">
        <v>0.08</v>
      </c>
      <c r="G286">
        <v>2641.0664000000002</v>
      </c>
      <c r="H286">
        <v>30372.263600000002</v>
      </c>
      <c r="I286">
        <v>6074.4527200000011</v>
      </c>
      <c r="J286">
        <v>639</v>
      </c>
      <c r="K286">
        <v>0</v>
      </c>
      <c r="L286">
        <v>37085.716320000007</v>
      </c>
      <c r="M286">
        <v>3169.2796800000001</v>
      </c>
      <c r="O286">
        <v>250</v>
      </c>
      <c r="P286">
        <v>20</v>
      </c>
      <c r="Q286">
        <v>230</v>
      </c>
      <c r="R286">
        <v>276</v>
      </c>
      <c r="S286">
        <v>37361.716320000007</v>
      </c>
      <c r="T286">
        <v>3193.2796800000001</v>
      </c>
      <c r="V286">
        <v>554.16999999999996</v>
      </c>
      <c r="W286">
        <v>44.333599999999997</v>
      </c>
      <c r="X286">
        <v>509.83639999999997</v>
      </c>
      <c r="Y286">
        <v>611.80367999999999</v>
      </c>
      <c r="Z286">
        <v>37697.520000000004</v>
      </c>
      <c r="AA286">
        <v>3222.48</v>
      </c>
      <c r="AJ286">
        <v>0.08</v>
      </c>
      <c r="AK286">
        <v>2641.0664000000002</v>
      </c>
      <c r="AL286">
        <v>0.08</v>
      </c>
      <c r="AM286">
        <v>2641.0664000000002</v>
      </c>
      <c r="AN286">
        <v>0.12</v>
      </c>
      <c r="AO286">
        <v>3961.5996</v>
      </c>
      <c r="AP286">
        <v>4.0000000000000008E-2</v>
      </c>
      <c r="AQ286">
        <v>1320.5332000000003</v>
      </c>
      <c r="AR286">
        <v>10.000000000000002</v>
      </c>
      <c r="AS286">
        <v>1330.5332000000003</v>
      </c>
      <c r="AT286">
        <v>22.166800000000002</v>
      </c>
      <c r="AU286">
        <v>1342.7000000000003</v>
      </c>
    </row>
    <row r="287" spans="1:47">
      <c r="A287" t="s">
        <v>1241</v>
      </c>
      <c r="B287" t="s">
        <v>1242</v>
      </c>
      <c r="C287" t="s">
        <v>1243</v>
      </c>
      <c r="D287" t="s">
        <v>1244</v>
      </c>
      <c r="E287">
        <v>36034.17</v>
      </c>
      <c r="F287">
        <v>0.08</v>
      </c>
      <c r="G287">
        <v>2882.7336</v>
      </c>
      <c r="H287">
        <v>33151.436399999999</v>
      </c>
      <c r="I287">
        <v>6630.2872800000005</v>
      </c>
      <c r="J287">
        <v>639</v>
      </c>
      <c r="K287">
        <v>0</v>
      </c>
      <c r="L287">
        <v>40420.723679999996</v>
      </c>
      <c r="M287">
        <v>3459.2803199999998</v>
      </c>
      <c r="O287">
        <v>250</v>
      </c>
      <c r="P287">
        <v>20</v>
      </c>
      <c r="Q287">
        <v>230</v>
      </c>
      <c r="R287">
        <v>276</v>
      </c>
      <c r="S287">
        <v>40696.723679999996</v>
      </c>
      <c r="T287">
        <v>3483.2803199999998</v>
      </c>
      <c r="V287">
        <v>554.16999999999996</v>
      </c>
      <c r="W287">
        <v>44.333599999999997</v>
      </c>
      <c r="X287">
        <v>509.83639999999997</v>
      </c>
      <c r="Y287">
        <v>611.80367999999999</v>
      </c>
      <c r="Z287">
        <v>41032.527359999993</v>
      </c>
      <c r="AA287">
        <v>3512.4806399999998</v>
      </c>
      <c r="AJ287">
        <v>0.08</v>
      </c>
      <c r="AK287">
        <v>2882.7336</v>
      </c>
      <c r="AL287">
        <v>0.08</v>
      </c>
      <c r="AM287">
        <v>2882.7336</v>
      </c>
      <c r="AN287">
        <v>0.12</v>
      </c>
      <c r="AO287">
        <v>4324.1003999999994</v>
      </c>
      <c r="AP287">
        <v>4.0000000000000022E-2</v>
      </c>
      <c r="AQ287">
        <v>1441.3668000000007</v>
      </c>
      <c r="AR287">
        <v>10.000000000000002</v>
      </c>
      <c r="AS287">
        <v>1451.3668000000007</v>
      </c>
      <c r="AT287">
        <v>22.166800000000002</v>
      </c>
      <c r="AU287">
        <v>1463.5336000000007</v>
      </c>
    </row>
    <row r="288" spans="1:47">
      <c r="A288" t="s">
        <v>1245</v>
      </c>
    </row>
    <row r="289" spans="1:47">
      <c r="A289" t="s">
        <v>1209</v>
      </c>
      <c r="B289" t="s">
        <v>1246</v>
      </c>
      <c r="C289" t="s">
        <v>1247</v>
      </c>
      <c r="D289" t="s">
        <v>1248</v>
      </c>
      <c r="E289">
        <v>33855</v>
      </c>
      <c r="F289">
        <v>0.06</v>
      </c>
      <c r="G289">
        <v>2031.3</v>
      </c>
      <c r="H289">
        <v>31823.7</v>
      </c>
      <c r="I289">
        <v>6364.7400000000007</v>
      </c>
      <c r="J289">
        <v>639</v>
      </c>
      <c r="K289">
        <v>0</v>
      </c>
      <c r="L289">
        <v>38827.440000000002</v>
      </c>
      <c r="M289">
        <v>2437.56</v>
      </c>
      <c r="V289">
        <v>575</v>
      </c>
      <c r="W289">
        <v>34.5</v>
      </c>
      <c r="X289">
        <v>540.5</v>
      </c>
      <c r="Y289">
        <v>648.6</v>
      </c>
      <c r="Z289">
        <v>39476.04</v>
      </c>
      <c r="AA289">
        <v>2478.96</v>
      </c>
      <c r="AJ289">
        <v>0.08</v>
      </c>
      <c r="AK289">
        <v>2708.4</v>
      </c>
      <c r="AL289">
        <v>0.06</v>
      </c>
      <c r="AM289">
        <v>2031.3</v>
      </c>
      <c r="AN289">
        <v>0.12</v>
      </c>
      <c r="AO289">
        <v>4062.6</v>
      </c>
      <c r="AP289">
        <v>1.9999999999999997E-2</v>
      </c>
      <c r="AQ289">
        <v>677.09999999999991</v>
      </c>
      <c r="AT289">
        <v>11.500000000000011</v>
      </c>
      <c r="AU289">
        <v>688.59999999999991</v>
      </c>
    </row>
    <row r="290" spans="1:47">
      <c r="A290" t="s">
        <v>1213</v>
      </c>
      <c r="B290" t="s">
        <v>1249</v>
      </c>
      <c r="C290" t="s">
        <v>1250</v>
      </c>
      <c r="D290" t="s">
        <v>1251</v>
      </c>
      <c r="E290">
        <v>36600.83</v>
      </c>
      <c r="F290">
        <v>0.06</v>
      </c>
      <c r="G290">
        <v>2196.0498000000002</v>
      </c>
      <c r="H290">
        <v>34404.780200000001</v>
      </c>
      <c r="I290">
        <v>6880.9560400000009</v>
      </c>
      <c r="J290">
        <v>639</v>
      </c>
      <c r="K290">
        <v>0</v>
      </c>
      <c r="L290">
        <v>41924.736239999998</v>
      </c>
      <c r="M290">
        <v>2635.2597600000004</v>
      </c>
      <c r="V290">
        <v>575</v>
      </c>
      <c r="W290">
        <v>34.5</v>
      </c>
      <c r="X290">
        <v>540.5</v>
      </c>
      <c r="Y290">
        <v>648.6</v>
      </c>
      <c r="Z290">
        <v>42573.336239999997</v>
      </c>
      <c r="AA290">
        <v>2676.65976</v>
      </c>
      <c r="AJ290">
        <v>0.08</v>
      </c>
      <c r="AK290">
        <v>2928.0664000000002</v>
      </c>
      <c r="AL290">
        <v>0.06</v>
      </c>
      <c r="AM290">
        <v>2196.0498000000002</v>
      </c>
      <c r="AN290">
        <v>0.12</v>
      </c>
      <c r="AO290">
        <v>4392.0996000000005</v>
      </c>
      <c r="AP290">
        <v>1.9999999999999997E-2</v>
      </c>
      <c r="AQ290">
        <v>732.01659999999993</v>
      </c>
      <c r="AT290">
        <v>11.500000000000011</v>
      </c>
      <c r="AU290">
        <v>743.51659999999993</v>
      </c>
    </row>
    <row r="291" spans="1:47">
      <c r="A291" t="s">
        <v>1217</v>
      </c>
      <c r="B291" t="s">
        <v>1252</v>
      </c>
      <c r="C291" t="s">
        <v>1253</v>
      </c>
      <c r="D291" t="s">
        <v>1254</v>
      </c>
      <c r="E291">
        <v>38267.5</v>
      </c>
      <c r="F291">
        <v>0.06</v>
      </c>
      <c r="G291">
        <v>2296.0499999999997</v>
      </c>
      <c r="H291">
        <v>35971.449999999997</v>
      </c>
      <c r="I291">
        <v>7194.29</v>
      </c>
      <c r="J291">
        <v>639</v>
      </c>
      <c r="K291">
        <v>0</v>
      </c>
      <c r="L291">
        <v>43804.74</v>
      </c>
      <c r="M291">
        <v>2755.2599999999998</v>
      </c>
      <c r="V291">
        <v>575</v>
      </c>
      <c r="W291">
        <v>34.5</v>
      </c>
      <c r="X291">
        <v>540.5</v>
      </c>
      <c r="Y291">
        <v>648.6</v>
      </c>
      <c r="Z291">
        <v>44453.34</v>
      </c>
      <c r="AA291">
        <v>2796.6599999999994</v>
      </c>
      <c r="AJ291">
        <v>0.08</v>
      </c>
      <c r="AK291">
        <v>3061.4</v>
      </c>
      <c r="AL291">
        <v>0.06</v>
      </c>
      <c r="AM291">
        <v>2296.0499999999997</v>
      </c>
      <c r="AN291">
        <v>0.12</v>
      </c>
      <c r="AO291">
        <v>4592.0999999999995</v>
      </c>
      <c r="AP291">
        <v>2.0000000000000011E-2</v>
      </c>
      <c r="AQ291">
        <v>765.35000000000036</v>
      </c>
      <c r="AT291">
        <v>11.500000000000011</v>
      </c>
      <c r="AU291">
        <v>776.85000000000036</v>
      </c>
    </row>
    <row r="292" spans="1:47">
      <c r="A292" t="s">
        <v>1255</v>
      </c>
    </row>
    <row r="293" spans="1:47">
      <c r="A293" t="s">
        <v>1225</v>
      </c>
      <c r="B293" t="s">
        <v>1256</v>
      </c>
      <c r="C293" t="s">
        <v>1257</v>
      </c>
      <c r="D293" t="s">
        <v>1258</v>
      </c>
      <c r="E293">
        <v>33821.67</v>
      </c>
      <c r="F293">
        <v>0.06</v>
      </c>
      <c r="G293">
        <v>2029.3001999999999</v>
      </c>
      <c r="H293">
        <v>31792.369799999997</v>
      </c>
      <c r="I293">
        <v>6358.4739599999994</v>
      </c>
      <c r="J293">
        <v>639</v>
      </c>
      <c r="K293">
        <v>0</v>
      </c>
      <c r="L293">
        <v>38789.843759999996</v>
      </c>
      <c r="M293">
        <v>2435.1602399999997</v>
      </c>
      <c r="V293">
        <v>575</v>
      </c>
      <c r="W293">
        <v>34.5</v>
      </c>
      <c r="X293">
        <v>540.5</v>
      </c>
      <c r="Y293">
        <v>648.6</v>
      </c>
      <c r="Z293">
        <v>39438.443759999995</v>
      </c>
      <c r="AA293">
        <v>2476.5602399999993</v>
      </c>
      <c r="AJ293">
        <v>0.08</v>
      </c>
      <c r="AK293">
        <v>2705.7336</v>
      </c>
      <c r="AL293">
        <v>0.06</v>
      </c>
      <c r="AM293">
        <v>2029.3001999999999</v>
      </c>
      <c r="AN293">
        <v>0.12</v>
      </c>
      <c r="AO293">
        <v>4058.6003999999998</v>
      </c>
      <c r="AP293">
        <v>2.0000000000000011E-2</v>
      </c>
      <c r="AQ293">
        <v>676.43340000000035</v>
      </c>
      <c r="AT293">
        <v>11.500000000000011</v>
      </c>
      <c r="AU293">
        <v>687.93340000000035</v>
      </c>
    </row>
    <row r="294" spans="1:47">
      <c r="A294" t="s">
        <v>1229</v>
      </c>
      <c r="B294" t="s">
        <v>1259</v>
      </c>
      <c r="C294" t="s">
        <v>1260</v>
      </c>
      <c r="D294" t="s">
        <v>1261</v>
      </c>
      <c r="E294">
        <v>35209.17</v>
      </c>
      <c r="F294">
        <v>0.06</v>
      </c>
      <c r="G294">
        <v>2112.5501999999997</v>
      </c>
      <c r="H294">
        <v>33096.6198</v>
      </c>
      <c r="I294">
        <v>6619.3239600000006</v>
      </c>
      <c r="J294">
        <v>639</v>
      </c>
      <c r="K294">
        <v>0</v>
      </c>
      <c r="L294">
        <v>40354.943760000002</v>
      </c>
      <c r="M294">
        <v>2535.0602399999993</v>
      </c>
      <c r="V294">
        <v>575</v>
      </c>
      <c r="W294">
        <v>34.5</v>
      </c>
      <c r="X294">
        <v>540.5</v>
      </c>
      <c r="Y294">
        <v>648.6</v>
      </c>
      <c r="Z294">
        <v>41003.54376</v>
      </c>
      <c r="AA294">
        <v>2576.4602399999994</v>
      </c>
      <c r="AJ294">
        <v>0.08</v>
      </c>
      <c r="AK294">
        <v>2816.7336</v>
      </c>
      <c r="AL294">
        <v>0.06</v>
      </c>
      <c r="AM294">
        <v>2112.5501999999997</v>
      </c>
      <c r="AN294">
        <v>0.12</v>
      </c>
      <c r="AO294">
        <v>4225.1003999999994</v>
      </c>
      <c r="AP294">
        <v>1.9999999999999997E-2</v>
      </c>
      <c r="AQ294">
        <v>704.18339999999989</v>
      </c>
      <c r="AT294">
        <v>11.500000000000011</v>
      </c>
      <c r="AU294">
        <v>715.68339999999989</v>
      </c>
    </row>
    <row r="295" spans="1:47">
      <c r="A295" t="s">
        <v>1233</v>
      </c>
      <c r="B295" t="s">
        <v>1262</v>
      </c>
      <c r="C295" t="s">
        <v>1263</v>
      </c>
      <c r="D295" t="s">
        <v>1264</v>
      </c>
      <c r="E295">
        <v>36288.33</v>
      </c>
      <c r="F295">
        <v>0.06</v>
      </c>
      <c r="G295">
        <v>2177.2998000000002</v>
      </c>
      <c r="H295">
        <v>34111.030200000001</v>
      </c>
      <c r="I295">
        <v>6822.2060400000009</v>
      </c>
      <c r="J295">
        <v>639</v>
      </c>
      <c r="K295">
        <v>0</v>
      </c>
      <c r="L295">
        <v>41572.236239999998</v>
      </c>
      <c r="M295">
        <v>2612.7597600000004</v>
      </c>
      <c r="V295">
        <v>575</v>
      </c>
      <c r="W295">
        <v>34.5</v>
      </c>
      <c r="X295">
        <v>540.5</v>
      </c>
      <c r="Y295">
        <v>648.6</v>
      </c>
      <c r="Z295">
        <v>42220.836239999997</v>
      </c>
      <c r="AA295">
        <v>2654.15976</v>
      </c>
      <c r="AJ295">
        <v>0.08</v>
      </c>
      <c r="AK295">
        <v>2903.0664000000002</v>
      </c>
      <c r="AL295">
        <v>0.06</v>
      </c>
      <c r="AM295">
        <v>2177.2998000000002</v>
      </c>
      <c r="AN295">
        <v>0.12</v>
      </c>
      <c r="AO295">
        <v>4354.5996000000005</v>
      </c>
      <c r="AP295">
        <v>1.9999999999999997E-2</v>
      </c>
      <c r="AQ295">
        <v>725.76659999999993</v>
      </c>
      <c r="AT295">
        <v>11.500000000000011</v>
      </c>
      <c r="AU295">
        <v>737.26659999999993</v>
      </c>
    </row>
    <row r="296" spans="1:47">
      <c r="A296" t="s">
        <v>1237</v>
      </c>
      <c r="B296" t="s">
        <v>1265</v>
      </c>
      <c r="C296" t="s">
        <v>1266</v>
      </c>
      <c r="D296" t="s">
        <v>1267</v>
      </c>
      <c r="E296">
        <v>37955</v>
      </c>
      <c r="F296">
        <v>0.06</v>
      </c>
      <c r="G296">
        <v>2277.2999999999997</v>
      </c>
      <c r="H296">
        <v>35677.699999999997</v>
      </c>
      <c r="I296">
        <v>7135.54</v>
      </c>
      <c r="J296">
        <v>639</v>
      </c>
      <c r="K296">
        <v>0</v>
      </c>
      <c r="L296">
        <v>43452.24</v>
      </c>
      <c r="M296">
        <v>2732.7599999999998</v>
      </c>
      <c r="V296">
        <v>575</v>
      </c>
      <c r="W296">
        <v>34.5</v>
      </c>
      <c r="X296">
        <v>540.5</v>
      </c>
      <c r="Y296">
        <v>648.6</v>
      </c>
      <c r="Z296">
        <v>44100.84</v>
      </c>
      <c r="AA296">
        <v>2774.1599999999994</v>
      </c>
      <c r="AJ296">
        <v>0.08</v>
      </c>
      <c r="AK296">
        <v>3036.4</v>
      </c>
      <c r="AL296">
        <v>0.06</v>
      </c>
      <c r="AM296">
        <v>2277.2999999999997</v>
      </c>
      <c r="AN296">
        <v>0.12</v>
      </c>
      <c r="AO296">
        <v>4554.5999999999995</v>
      </c>
      <c r="AP296">
        <v>2.0000000000000011E-2</v>
      </c>
      <c r="AQ296">
        <v>759.10000000000036</v>
      </c>
      <c r="AT296">
        <v>11.500000000000011</v>
      </c>
      <c r="AU296">
        <v>770.60000000000036</v>
      </c>
    </row>
    <row r="297" spans="1:47">
      <c r="A297" t="s">
        <v>1241</v>
      </c>
      <c r="B297" t="s">
        <v>1268</v>
      </c>
      <c r="C297" t="s">
        <v>1269</v>
      </c>
      <c r="D297" t="s">
        <v>1270</v>
      </c>
      <c r="E297">
        <v>39621.67</v>
      </c>
      <c r="F297">
        <v>0.06</v>
      </c>
      <c r="G297">
        <v>2377.3001999999997</v>
      </c>
      <c r="H297">
        <v>37244.3698</v>
      </c>
      <c r="I297">
        <v>7448.8739600000008</v>
      </c>
      <c r="J297">
        <v>639</v>
      </c>
      <c r="K297">
        <v>0</v>
      </c>
      <c r="L297">
        <v>45332.243759999998</v>
      </c>
      <c r="M297">
        <v>2852.7602399999996</v>
      </c>
      <c r="V297">
        <v>575</v>
      </c>
      <c r="W297">
        <v>34.5</v>
      </c>
      <c r="X297">
        <v>540.5</v>
      </c>
      <c r="Y297">
        <v>648.6</v>
      </c>
      <c r="Z297">
        <v>45980.843759999996</v>
      </c>
      <c r="AA297">
        <v>2894.1602399999997</v>
      </c>
      <c r="AJ297">
        <v>0.08</v>
      </c>
      <c r="AK297">
        <v>3169.7336</v>
      </c>
      <c r="AL297">
        <v>0.06</v>
      </c>
      <c r="AM297">
        <v>2377.3001999999997</v>
      </c>
      <c r="AN297">
        <v>0.12</v>
      </c>
      <c r="AO297">
        <v>4754.6003999999994</v>
      </c>
      <c r="AP297">
        <v>1.9999999999999997E-2</v>
      </c>
      <c r="AQ297">
        <v>792.43339999999989</v>
      </c>
      <c r="AT297">
        <v>11.500000000000011</v>
      </c>
      <c r="AU297">
        <v>803.93339999999989</v>
      </c>
    </row>
    <row r="298" spans="1:47">
      <c r="A298" t="s">
        <v>1271</v>
      </c>
      <c r="B298" t="s">
        <v>1272</v>
      </c>
      <c r="C298" t="s">
        <v>1273</v>
      </c>
      <c r="D298" t="s">
        <v>1274</v>
      </c>
      <c r="E298">
        <v>37955</v>
      </c>
      <c r="F298">
        <v>0.06</v>
      </c>
      <c r="G298">
        <v>2277.2999999999997</v>
      </c>
      <c r="H298">
        <v>35677.699999999997</v>
      </c>
      <c r="I298">
        <v>7135.54</v>
      </c>
      <c r="J298">
        <v>639</v>
      </c>
      <c r="K298">
        <v>0</v>
      </c>
      <c r="L298">
        <v>43452.24</v>
      </c>
      <c r="M298">
        <v>2732.7599999999998</v>
      </c>
      <c r="V298">
        <v>575</v>
      </c>
      <c r="W298">
        <v>34.5</v>
      </c>
      <c r="X298">
        <v>540.5</v>
      </c>
      <c r="Y298">
        <v>648.6</v>
      </c>
      <c r="Z298">
        <v>44100.84</v>
      </c>
      <c r="AA298">
        <v>2774.1599999999994</v>
      </c>
      <c r="AJ298">
        <v>0.08</v>
      </c>
      <c r="AK298">
        <v>3036.4</v>
      </c>
      <c r="AL298">
        <v>0.06</v>
      </c>
      <c r="AM298">
        <v>2277.2999999999997</v>
      </c>
      <c r="AN298">
        <v>0.12</v>
      </c>
      <c r="AO298">
        <v>4554.5999999999995</v>
      </c>
      <c r="AP298">
        <v>2.0000000000000011E-2</v>
      </c>
      <c r="AQ298">
        <v>759.10000000000036</v>
      </c>
      <c r="AT298">
        <v>11.500000000000011</v>
      </c>
      <c r="AU298">
        <v>770.60000000000036</v>
      </c>
    </row>
    <row r="299" spans="1:47">
      <c r="A299" t="s">
        <v>1275</v>
      </c>
    </row>
    <row r="300" spans="1:47">
      <c r="A300" t="s">
        <v>1276</v>
      </c>
      <c r="B300" t="s">
        <v>1277</v>
      </c>
      <c r="C300" t="s">
        <v>1278</v>
      </c>
      <c r="D300" t="s">
        <v>1279</v>
      </c>
      <c r="E300">
        <v>38313.33</v>
      </c>
      <c r="F300">
        <v>0.06</v>
      </c>
      <c r="G300">
        <v>2298.7998000000002</v>
      </c>
      <c r="H300">
        <v>36014.530200000001</v>
      </c>
      <c r="I300">
        <v>7202.9060400000008</v>
      </c>
      <c r="J300">
        <v>639</v>
      </c>
      <c r="K300">
        <v>0</v>
      </c>
      <c r="L300">
        <v>43856.436240000003</v>
      </c>
      <c r="M300">
        <v>2758.5597600000001</v>
      </c>
      <c r="V300">
        <v>575</v>
      </c>
      <c r="W300">
        <v>34.5</v>
      </c>
      <c r="X300">
        <v>540.5</v>
      </c>
      <c r="Y300">
        <v>648.6</v>
      </c>
      <c r="Z300">
        <v>44505.036240000001</v>
      </c>
      <c r="AA300">
        <v>2799.9597600000002</v>
      </c>
      <c r="AJ300">
        <v>0.08</v>
      </c>
      <c r="AK300">
        <v>3065.0664000000002</v>
      </c>
      <c r="AL300">
        <v>0.06</v>
      </c>
      <c r="AM300">
        <v>2298.7998000000002</v>
      </c>
      <c r="AN300">
        <v>0.12</v>
      </c>
      <c r="AO300">
        <v>4597.5996000000005</v>
      </c>
      <c r="AP300">
        <v>1.9999999999999997E-2</v>
      </c>
      <c r="AQ300">
        <v>766.26659999999993</v>
      </c>
      <c r="AT300">
        <v>11.500000000000011</v>
      </c>
      <c r="AU300">
        <v>777.76659999999993</v>
      </c>
    </row>
    <row r="301" spans="1:47">
      <c r="A301" t="s">
        <v>1280</v>
      </c>
      <c r="B301" t="s">
        <v>1281</v>
      </c>
      <c r="C301" t="s">
        <v>1282</v>
      </c>
      <c r="D301" t="s">
        <v>1283</v>
      </c>
      <c r="E301">
        <v>41059.17</v>
      </c>
      <c r="F301">
        <v>0.06</v>
      </c>
      <c r="G301">
        <v>2463.5501999999997</v>
      </c>
      <c r="H301">
        <v>38595.6198</v>
      </c>
      <c r="I301">
        <v>7719.1239600000008</v>
      </c>
      <c r="J301">
        <v>639</v>
      </c>
      <c r="K301">
        <v>0</v>
      </c>
      <c r="L301">
        <v>46953.743759999998</v>
      </c>
      <c r="M301">
        <v>2956.2602399999996</v>
      </c>
      <c r="V301">
        <v>575</v>
      </c>
      <c r="W301">
        <v>34.5</v>
      </c>
      <c r="X301">
        <v>540.5</v>
      </c>
      <c r="Y301">
        <v>648.6</v>
      </c>
      <c r="Z301">
        <v>47602.343759999996</v>
      </c>
      <c r="AA301">
        <v>2997.6602399999997</v>
      </c>
      <c r="AJ301">
        <v>0.08</v>
      </c>
      <c r="AK301">
        <v>3284.7336</v>
      </c>
      <c r="AL301">
        <v>0.06</v>
      </c>
      <c r="AM301">
        <v>2463.5501999999997</v>
      </c>
      <c r="AN301">
        <v>0.12</v>
      </c>
      <c r="AO301">
        <v>4927.1003999999994</v>
      </c>
      <c r="AP301">
        <v>1.9999999999999997E-2</v>
      </c>
      <c r="AQ301">
        <v>821.18339999999989</v>
      </c>
      <c r="AT301">
        <v>11.500000000000011</v>
      </c>
      <c r="AU301">
        <v>832.68339999999989</v>
      </c>
    </row>
    <row r="302" spans="1:47">
      <c r="A302" t="s">
        <v>1271</v>
      </c>
      <c r="B302" t="s">
        <v>1284</v>
      </c>
      <c r="C302" t="s">
        <v>1285</v>
      </c>
      <c r="D302" t="s">
        <v>1286</v>
      </c>
      <c r="E302">
        <v>42725.83</v>
      </c>
      <c r="F302">
        <v>0.06</v>
      </c>
      <c r="G302">
        <v>2563.5498000000002</v>
      </c>
      <c r="H302">
        <v>40162.280200000001</v>
      </c>
      <c r="I302">
        <v>8032.4560400000009</v>
      </c>
      <c r="J302">
        <v>639</v>
      </c>
      <c r="K302">
        <v>0</v>
      </c>
      <c r="L302">
        <v>48833.736239999998</v>
      </c>
      <c r="M302">
        <v>3076.2597600000004</v>
      </c>
      <c r="V302">
        <v>575</v>
      </c>
      <c r="W302">
        <v>34.5</v>
      </c>
      <c r="X302">
        <v>540.5</v>
      </c>
      <c r="Y302">
        <v>648.6</v>
      </c>
      <c r="Z302">
        <v>49482.336239999997</v>
      </c>
      <c r="AA302">
        <v>3117.65976</v>
      </c>
      <c r="AJ302">
        <v>0.08</v>
      </c>
      <c r="AK302">
        <v>3418.0664000000002</v>
      </c>
      <c r="AL302">
        <v>0.06</v>
      </c>
      <c r="AM302">
        <v>2563.5498000000002</v>
      </c>
      <c r="AN302">
        <v>0.12</v>
      </c>
      <c r="AO302">
        <v>5127.0996000000005</v>
      </c>
      <c r="AP302">
        <v>1.9999999999999997E-2</v>
      </c>
      <c r="AQ302">
        <v>854.51659999999993</v>
      </c>
      <c r="AT302">
        <v>11.500000000000011</v>
      </c>
      <c r="AU302">
        <v>866.01659999999993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5896-EFCB-46BE-9AA2-E644DD37B863}">
  <sheetPr codeName="Sheet4"/>
  <dimension ref="A1:AW293"/>
  <sheetViews>
    <sheetView topLeftCell="B1" workbookViewId="0">
      <selection activeCell="G11" sqref="G11"/>
    </sheetView>
  </sheetViews>
  <sheetFormatPr defaultRowHeight="14.5"/>
  <cols>
    <col min="1" max="1" width="108.1796875" bestFit="1" customWidth="1"/>
    <col min="2" max="2" width="108.54296875" bestFit="1" customWidth="1"/>
    <col min="3" max="3" width="21" bestFit="1" customWidth="1"/>
    <col min="4" max="4" width="94.453125" bestFit="1" customWidth="1"/>
  </cols>
  <sheetData>
    <row r="1" spans="1:49">
      <c r="A1" t="s">
        <v>203</v>
      </c>
      <c r="E1" t="s">
        <v>0</v>
      </c>
      <c r="O1" t="s">
        <v>204</v>
      </c>
      <c r="V1" t="s">
        <v>2</v>
      </c>
      <c r="AC1" t="s">
        <v>205</v>
      </c>
      <c r="AJ1" t="s">
        <v>206</v>
      </c>
    </row>
    <row r="2" spans="1:49">
      <c r="E2" t="s">
        <v>6</v>
      </c>
      <c r="F2" t="s">
        <v>7</v>
      </c>
      <c r="G2" t="s">
        <v>207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O2" t="s">
        <v>15</v>
      </c>
      <c r="P2" t="s">
        <v>16</v>
      </c>
      <c r="Q2" t="s">
        <v>208</v>
      </c>
      <c r="R2" t="s">
        <v>209</v>
      </c>
      <c r="S2" t="s">
        <v>19</v>
      </c>
      <c r="T2" t="s">
        <v>20</v>
      </c>
      <c r="V2" t="s">
        <v>21</v>
      </c>
      <c r="W2" t="s">
        <v>22</v>
      </c>
      <c r="X2" t="s">
        <v>210</v>
      </c>
      <c r="Y2" t="s">
        <v>211</v>
      </c>
      <c r="Z2" t="s">
        <v>25</v>
      </c>
      <c r="AA2" t="s">
        <v>26</v>
      </c>
      <c r="AC2" t="s">
        <v>27</v>
      </c>
      <c r="AD2" t="s">
        <v>28</v>
      </c>
      <c r="AE2" t="s">
        <v>212</v>
      </c>
      <c r="AF2" t="s">
        <v>213</v>
      </c>
      <c r="AG2" t="s">
        <v>31</v>
      </c>
      <c r="AH2" t="s">
        <v>32</v>
      </c>
      <c r="AJ2" t="s">
        <v>214</v>
      </c>
      <c r="AL2" t="s">
        <v>35</v>
      </c>
      <c r="AN2" t="s">
        <v>36</v>
      </c>
      <c r="AP2" t="s">
        <v>215</v>
      </c>
      <c r="AR2" t="s">
        <v>38</v>
      </c>
      <c r="AS2" t="s">
        <v>216</v>
      </c>
      <c r="AT2" t="s">
        <v>40</v>
      </c>
      <c r="AU2" t="s">
        <v>217</v>
      </c>
      <c r="AV2" t="s">
        <v>42</v>
      </c>
      <c r="AW2" t="s">
        <v>218</v>
      </c>
    </row>
    <row r="3" spans="1:49">
      <c r="A3" t="s">
        <v>219</v>
      </c>
    </row>
    <row r="4" spans="1:49">
      <c r="A4" t="s">
        <v>220</v>
      </c>
      <c r="B4" t="s">
        <v>221</v>
      </c>
      <c r="C4" t="s">
        <v>222</v>
      </c>
      <c r="D4" t="s">
        <v>223</v>
      </c>
      <c r="E4">
        <v>10971.67</v>
      </c>
      <c r="F4">
        <v>0.06</v>
      </c>
      <c r="G4">
        <v>658.30020000000002</v>
      </c>
      <c r="H4">
        <v>10313.3698</v>
      </c>
      <c r="I4">
        <v>2062.6739600000001</v>
      </c>
      <c r="J4">
        <v>639</v>
      </c>
      <c r="K4">
        <v>190</v>
      </c>
      <c r="L4">
        <v>13205.04376</v>
      </c>
      <c r="M4">
        <v>789.96024</v>
      </c>
      <c r="O4">
        <v>250</v>
      </c>
      <c r="P4">
        <v>15</v>
      </c>
      <c r="Q4">
        <v>235</v>
      </c>
      <c r="R4">
        <v>282</v>
      </c>
      <c r="S4">
        <v>13487.04376</v>
      </c>
      <c r="T4">
        <v>807.96024</v>
      </c>
      <c r="V4">
        <v>458.33</v>
      </c>
      <c r="W4">
        <v>27.499799999999997</v>
      </c>
      <c r="X4">
        <v>430.83019999999999</v>
      </c>
      <c r="Y4">
        <v>516.99623999999994</v>
      </c>
      <c r="Z4">
        <v>13722.04</v>
      </c>
      <c r="AA4">
        <v>822.96</v>
      </c>
      <c r="AJ4">
        <v>0.08</v>
      </c>
      <c r="AK4">
        <v>877.73360000000002</v>
      </c>
      <c r="AL4">
        <v>0.06</v>
      </c>
      <c r="AM4">
        <v>658.30020000000002</v>
      </c>
      <c r="AN4">
        <v>0.12</v>
      </c>
      <c r="AO4">
        <v>1316.6004</v>
      </c>
      <c r="AP4">
        <v>2.0000000000000011E-2</v>
      </c>
      <c r="AQ4">
        <v>219.43340000000012</v>
      </c>
      <c r="AR4">
        <v>5.0000000000000044</v>
      </c>
      <c r="AS4">
        <v>224.43340000000012</v>
      </c>
      <c r="AT4">
        <v>9.1666000000000079</v>
      </c>
      <c r="AU4">
        <v>228.60000000000014</v>
      </c>
    </row>
    <row r="5" spans="1:49">
      <c r="A5" t="s">
        <v>224</v>
      </c>
      <c r="B5" t="s">
        <v>225</v>
      </c>
      <c r="C5" t="s">
        <v>226</v>
      </c>
      <c r="D5" t="s">
        <v>227</v>
      </c>
      <c r="E5">
        <v>11805</v>
      </c>
      <c r="F5">
        <v>0.06</v>
      </c>
      <c r="G5">
        <v>708.3</v>
      </c>
      <c r="H5">
        <v>11096.7</v>
      </c>
      <c r="I5">
        <v>2219.34</v>
      </c>
      <c r="J5">
        <v>639</v>
      </c>
      <c r="K5">
        <v>190</v>
      </c>
      <c r="L5">
        <v>14145.04</v>
      </c>
      <c r="M5">
        <v>849.95999999999992</v>
      </c>
      <c r="O5">
        <v>250</v>
      </c>
      <c r="P5">
        <v>15</v>
      </c>
      <c r="Q5">
        <v>235</v>
      </c>
      <c r="R5">
        <v>282</v>
      </c>
      <c r="S5">
        <v>14427.04</v>
      </c>
      <c r="T5">
        <v>867.95999999999992</v>
      </c>
      <c r="V5">
        <v>458.33</v>
      </c>
      <c r="W5">
        <v>27.499799999999997</v>
      </c>
      <c r="X5">
        <v>430.83019999999999</v>
      </c>
      <c r="Y5">
        <v>516.99623999999994</v>
      </c>
      <c r="Z5">
        <v>14662.036240000001</v>
      </c>
      <c r="AA5">
        <v>882.95975999999996</v>
      </c>
      <c r="AJ5">
        <v>0.08</v>
      </c>
      <c r="AK5">
        <v>944.4</v>
      </c>
      <c r="AL5">
        <v>0.06</v>
      </c>
      <c r="AM5">
        <v>708.3</v>
      </c>
      <c r="AN5">
        <v>0.12</v>
      </c>
      <c r="AO5">
        <v>1416.6</v>
      </c>
      <c r="AP5">
        <v>1.9999999999999993E-2</v>
      </c>
      <c r="AQ5">
        <v>236.09999999999991</v>
      </c>
      <c r="AR5">
        <v>5.0000000000000044</v>
      </c>
      <c r="AS5">
        <v>241.09999999999991</v>
      </c>
      <c r="AT5">
        <v>9.1666000000000079</v>
      </c>
      <c r="AU5">
        <v>245.26659999999993</v>
      </c>
    </row>
    <row r="6" spans="1:49">
      <c r="A6" t="s">
        <v>224</v>
      </c>
      <c r="B6" t="s">
        <v>228</v>
      </c>
      <c r="C6" t="s">
        <v>229</v>
      </c>
      <c r="D6" t="s">
        <v>230</v>
      </c>
      <c r="E6">
        <v>12221.67</v>
      </c>
      <c r="F6">
        <v>0.06</v>
      </c>
      <c r="G6">
        <v>733.30020000000002</v>
      </c>
      <c r="H6">
        <v>11488.3698</v>
      </c>
      <c r="I6">
        <v>2297.6739600000001</v>
      </c>
      <c r="J6">
        <v>639</v>
      </c>
      <c r="K6">
        <v>190</v>
      </c>
      <c r="L6">
        <v>14615.04376</v>
      </c>
      <c r="M6">
        <v>879.96024</v>
      </c>
      <c r="O6">
        <v>250</v>
      </c>
      <c r="P6">
        <v>15</v>
      </c>
      <c r="Q6">
        <v>235</v>
      </c>
      <c r="R6">
        <v>282</v>
      </c>
      <c r="S6">
        <v>14897.04376</v>
      </c>
      <c r="T6">
        <v>897.96024</v>
      </c>
      <c r="V6">
        <v>458.33</v>
      </c>
      <c r="W6">
        <v>27.499799999999997</v>
      </c>
      <c r="X6">
        <v>430.83019999999999</v>
      </c>
      <c r="Y6">
        <v>516.99623999999994</v>
      </c>
      <c r="Z6">
        <v>15132.04</v>
      </c>
      <c r="AA6">
        <v>912.96</v>
      </c>
      <c r="AJ6">
        <v>0.08</v>
      </c>
      <c r="AK6">
        <v>977.73360000000002</v>
      </c>
      <c r="AL6">
        <v>0.06</v>
      </c>
      <c r="AM6">
        <v>733.30020000000002</v>
      </c>
      <c r="AN6">
        <v>0.12</v>
      </c>
      <c r="AO6">
        <v>1466.6004</v>
      </c>
      <c r="AP6">
        <v>2.0000000000000011E-2</v>
      </c>
      <c r="AQ6">
        <v>244.43340000000012</v>
      </c>
      <c r="AR6">
        <v>5.0000000000000044</v>
      </c>
      <c r="AS6">
        <v>249.43340000000012</v>
      </c>
      <c r="AT6">
        <v>9.1666000000000079</v>
      </c>
      <c r="AU6">
        <v>253.60000000000014</v>
      </c>
    </row>
    <row r="7" spans="1:49">
      <c r="A7" t="s">
        <v>231</v>
      </c>
      <c r="B7" t="s">
        <v>232</v>
      </c>
      <c r="C7" t="s">
        <v>233</v>
      </c>
      <c r="D7" t="s">
        <v>234</v>
      </c>
      <c r="E7">
        <v>12471.67</v>
      </c>
      <c r="F7">
        <v>0.06</v>
      </c>
      <c r="G7">
        <v>748.30020000000002</v>
      </c>
      <c r="H7">
        <v>11723.3698</v>
      </c>
      <c r="I7">
        <v>2344.6739600000001</v>
      </c>
      <c r="J7">
        <v>639</v>
      </c>
      <c r="K7">
        <v>190</v>
      </c>
      <c r="L7">
        <v>14897.04376</v>
      </c>
      <c r="M7">
        <v>897.96024</v>
      </c>
      <c r="O7">
        <v>250</v>
      </c>
      <c r="P7">
        <v>15</v>
      </c>
      <c r="Q7">
        <v>235</v>
      </c>
      <c r="R7">
        <v>282</v>
      </c>
      <c r="S7">
        <v>15179.04376</v>
      </c>
      <c r="T7">
        <v>915.96024</v>
      </c>
      <c r="V7">
        <v>458.33</v>
      </c>
      <c r="W7">
        <v>27.499799999999997</v>
      </c>
      <c r="X7">
        <v>430.83019999999999</v>
      </c>
      <c r="Y7">
        <v>516.99623999999994</v>
      </c>
      <c r="Z7">
        <v>15414.04</v>
      </c>
      <c r="AA7">
        <v>930.96</v>
      </c>
      <c r="AJ7">
        <v>0.08</v>
      </c>
      <c r="AK7">
        <v>997.73360000000002</v>
      </c>
      <c r="AL7">
        <v>0.06</v>
      </c>
      <c r="AM7">
        <v>748.30020000000002</v>
      </c>
      <c r="AN7">
        <v>0.12</v>
      </c>
      <c r="AO7">
        <v>1496.6004</v>
      </c>
      <c r="AP7">
        <v>2.0000000000000011E-2</v>
      </c>
      <c r="AQ7">
        <v>249.43340000000012</v>
      </c>
      <c r="AR7">
        <v>5.0000000000000044</v>
      </c>
      <c r="AS7">
        <v>254.43340000000012</v>
      </c>
      <c r="AT7">
        <v>9.1666000000000079</v>
      </c>
      <c r="AU7">
        <v>258.60000000000014</v>
      </c>
    </row>
    <row r="8" spans="1:49">
      <c r="A8" t="s">
        <v>235</v>
      </c>
      <c r="B8" t="s">
        <v>236</v>
      </c>
      <c r="C8" t="s">
        <v>237</v>
      </c>
      <c r="D8" t="s">
        <v>238</v>
      </c>
      <c r="E8">
        <v>12417.5</v>
      </c>
      <c r="F8">
        <v>0.06</v>
      </c>
      <c r="G8">
        <v>745.05</v>
      </c>
      <c r="H8">
        <v>11672.45</v>
      </c>
      <c r="I8">
        <v>2334.4900000000002</v>
      </c>
      <c r="J8">
        <v>639</v>
      </c>
      <c r="K8">
        <v>190</v>
      </c>
      <c r="L8">
        <v>14835.94</v>
      </c>
      <c r="M8">
        <v>894.06</v>
      </c>
      <c r="O8">
        <v>250</v>
      </c>
      <c r="P8">
        <v>15</v>
      </c>
      <c r="Q8">
        <v>235</v>
      </c>
      <c r="R8">
        <v>282</v>
      </c>
      <c r="S8">
        <v>15117.94</v>
      </c>
      <c r="T8">
        <v>912.06</v>
      </c>
      <c r="V8">
        <v>458.33</v>
      </c>
      <c r="W8">
        <v>27.499799999999997</v>
      </c>
      <c r="X8">
        <v>430.83019999999999</v>
      </c>
      <c r="Y8">
        <v>516.99623999999994</v>
      </c>
      <c r="Z8">
        <v>15352.936240000001</v>
      </c>
      <c r="AA8">
        <v>927.05975999999998</v>
      </c>
      <c r="AJ8">
        <v>0.08</v>
      </c>
      <c r="AK8">
        <v>993.4</v>
      </c>
      <c r="AL8">
        <v>0.06</v>
      </c>
      <c r="AM8">
        <v>745.05</v>
      </c>
      <c r="AN8">
        <v>0.12</v>
      </c>
      <c r="AO8">
        <v>1490.1</v>
      </c>
      <c r="AP8">
        <v>1.9999999999999993E-2</v>
      </c>
      <c r="AQ8">
        <v>248.34999999999991</v>
      </c>
      <c r="AR8">
        <v>5.0000000000000044</v>
      </c>
      <c r="AS8">
        <v>253.34999999999991</v>
      </c>
      <c r="AT8">
        <v>9.1666000000000079</v>
      </c>
      <c r="AU8">
        <v>257.51659999999993</v>
      </c>
    </row>
    <row r="9" spans="1:49">
      <c r="A9" t="s">
        <v>239</v>
      </c>
      <c r="B9" t="s">
        <v>240</v>
      </c>
      <c r="C9" t="s">
        <v>241</v>
      </c>
      <c r="D9" t="s">
        <v>242</v>
      </c>
      <c r="E9">
        <v>12680</v>
      </c>
      <c r="F9">
        <v>0.06</v>
      </c>
      <c r="G9">
        <v>760.8</v>
      </c>
      <c r="H9">
        <v>11919.2</v>
      </c>
      <c r="I9">
        <v>2383.84</v>
      </c>
      <c r="J9">
        <v>639</v>
      </c>
      <c r="K9">
        <v>190</v>
      </c>
      <c r="L9">
        <v>15132.04</v>
      </c>
      <c r="M9">
        <v>912.95999999999992</v>
      </c>
      <c r="O9">
        <v>250</v>
      </c>
      <c r="P9">
        <v>15</v>
      </c>
      <c r="Q9">
        <v>235</v>
      </c>
      <c r="R9">
        <v>282</v>
      </c>
      <c r="S9">
        <v>15414.04</v>
      </c>
      <c r="T9">
        <v>930.95999999999992</v>
      </c>
      <c r="V9">
        <v>458.33</v>
      </c>
      <c r="W9">
        <v>27.499799999999997</v>
      </c>
      <c r="X9">
        <v>430.83019999999999</v>
      </c>
      <c r="Y9">
        <v>516.99623999999994</v>
      </c>
      <c r="Z9">
        <v>15649.036240000001</v>
      </c>
      <c r="AA9">
        <v>945.95975999999996</v>
      </c>
      <c r="AJ9">
        <v>0.08</v>
      </c>
      <c r="AK9">
        <v>1014.4</v>
      </c>
      <c r="AL9">
        <v>0.06</v>
      </c>
      <c r="AM9">
        <v>760.8</v>
      </c>
      <c r="AN9">
        <v>0.12</v>
      </c>
      <c r="AO9">
        <v>1521.6</v>
      </c>
      <c r="AP9">
        <v>1.9999999999999993E-2</v>
      </c>
      <c r="AQ9">
        <v>253.59999999999991</v>
      </c>
      <c r="AR9">
        <v>5.0000000000000044</v>
      </c>
      <c r="AS9">
        <v>258.59999999999991</v>
      </c>
      <c r="AT9">
        <v>9.1666000000000079</v>
      </c>
      <c r="AU9">
        <v>262.76659999999993</v>
      </c>
    </row>
    <row r="10" spans="1:49">
      <c r="A10" t="s">
        <v>243</v>
      </c>
      <c r="B10" t="s">
        <v>244</v>
      </c>
      <c r="C10" t="s">
        <v>245</v>
      </c>
      <c r="D10" t="s">
        <v>246</v>
      </c>
      <c r="E10">
        <v>13096.67</v>
      </c>
      <c r="F10">
        <v>0.06</v>
      </c>
      <c r="G10">
        <v>785.80020000000002</v>
      </c>
      <c r="H10">
        <v>12310.8698</v>
      </c>
      <c r="I10">
        <v>2462.1739600000001</v>
      </c>
      <c r="J10">
        <v>639</v>
      </c>
      <c r="K10">
        <v>190</v>
      </c>
      <c r="L10">
        <v>15602.04376</v>
      </c>
      <c r="M10">
        <v>942.96024</v>
      </c>
      <c r="O10">
        <v>250</v>
      </c>
      <c r="P10">
        <v>15</v>
      </c>
      <c r="Q10">
        <v>235</v>
      </c>
      <c r="R10">
        <v>282</v>
      </c>
      <c r="S10">
        <v>15884.04376</v>
      </c>
      <c r="T10">
        <v>960.96024</v>
      </c>
      <c r="V10">
        <v>458.33</v>
      </c>
      <c r="W10">
        <v>27.499799999999997</v>
      </c>
      <c r="X10">
        <v>430.83019999999999</v>
      </c>
      <c r="Y10">
        <v>516.99623999999994</v>
      </c>
      <c r="Z10">
        <v>16119.04</v>
      </c>
      <c r="AA10">
        <v>975.96</v>
      </c>
      <c r="AJ10">
        <v>0.08</v>
      </c>
      <c r="AK10">
        <v>1047.7336</v>
      </c>
      <c r="AL10">
        <v>0.06</v>
      </c>
      <c r="AM10">
        <v>785.80020000000002</v>
      </c>
      <c r="AN10">
        <v>0.12</v>
      </c>
      <c r="AO10">
        <v>1571.6004</v>
      </c>
      <c r="AP10">
        <v>2.0000000000000007E-2</v>
      </c>
      <c r="AQ10">
        <v>261.93340000000012</v>
      </c>
      <c r="AR10">
        <v>5.0000000000000044</v>
      </c>
      <c r="AS10">
        <v>266.93340000000012</v>
      </c>
      <c r="AT10">
        <v>9.1666000000000079</v>
      </c>
      <c r="AU10">
        <v>271.10000000000014</v>
      </c>
    </row>
    <row r="11" spans="1:49">
      <c r="A11" t="s">
        <v>247</v>
      </c>
      <c r="B11" t="s">
        <v>248</v>
      </c>
      <c r="C11" t="s">
        <v>249</v>
      </c>
      <c r="D11" t="s">
        <v>250</v>
      </c>
      <c r="E11">
        <v>13346.67</v>
      </c>
      <c r="F11">
        <v>0.06</v>
      </c>
      <c r="G11">
        <v>800.80020000000002</v>
      </c>
      <c r="H11">
        <v>12545.8698</v>
      </c>
      <c r="I11">
        <v>2509.1739600000001</v>
      </c>
      <c r="J11">
        <v>639</v>
      </c>
      <c r="K11">
        <v>190</v>
      </c>
      <c r="L11">
        <v>15884.04376</v>
      </c>
      <c r="M11">
        <v>960.96024</v>
      </c>
      <c r="O11">
        <v>250</v>
      </c>
      <c r="P11">
        <v>15</v>
      </c>
      <c r="Q11">
        <v>235</v>
      </c>
      <c r="R11">
        <v>282</v>
      </c>
      <c r="S11">
        <v>16166.04376</v>
      </c>
      <c r="T11">
        <v>978.96024</v>
      </c>
      <c r="V11">
        <v>458.33</v>
      </c>
      <c r="W11">
        <v>27.499799999999997</v>
      </c>
      <c r="X11">
        <v>430.83019999999999</v>
      </c>
      <c r="Y11">
        <v>516.99623999999994</v>
      </c>
      <c r="Z11">
        <v>16401.04</v>
      </c>
      <c r="AA11">
        <v>993.96</v>
      </c>
      <c r="AJ11">
        <v>0.08</v>
      </c>
      <c r="AK11">
        <v>1067.7336</v>
      </c>
      <c r="AL11">
        <v>0.06</v>
      </c>
      <c r="AM11">
        <v>800.80020000000002</v>
      </c>
      <c r="AN11">
        <v>0.12</v>
      </c>
      <c r="AO11">
        <v>1601.6004</v>
      </c>
      <c r="AP11">
        <v>2.0000000000000007E-2</v>
      </c>
      <c r="AQ11">
        <v>266.93340000000012</v>
      </c>
      <c r="AR11">
        <v>5.0000000000000044</v>
      </c>
      <c r="AS11">
        <v>271.93340000000012</v>
      </c>
      <c r="AT11">
        <v>9.1666000000000079</v>
      </c>
      <c r="AU11">
        <v>276.10000000000014</v>
      </c>
    </row>
    <row r="12" spans="1:49">
      <c r="A12" t="s">
        <v>251</v>
      </c>
      <c r="B12" t="s">
        <v>252</v>
      </c>
      <c r="C12" t="s">
        <v>253</v>
      </c>
      <c r="D12" t="s">
        <v>254</v>
      </c>
      <c r="E12">
        <v>13763.33</v>
      </c>
      <c r="F12">
        <v>0.06</v>
      </c>
      <c r="G12">
        <v>825.7998</v>
      </c>
      <c r="H12">
        <v>12937.530199999999</v>
      </c>
      <c r="I12">
        <v>2587.5060400000002</v>
      </c>
      <c r="J12">
        <v>639</v>
      </c>
      <c r="K12">
        <v>190</v>
      </c>
      <c r="L12">
        <v>16354.036239999999</v>
      </c>
      <c r="M12">
        <v>990.95975999999996</v>
      </c>
      <c r="O12">
        <v>250</v>
      </c>
      <c r="P12">
        <v>15</v>
      </c>
      <c r="Q12">
        <v>235</v>
      </c>
      <c r="R12">
        <v>282</v>
      </c>
      <c r="S12">
        <v>16636.036240000001</v>
      </c>
      <c r="T12">
        <v>1008.95976</v>
      </c>
      <c r="V12">
        <v>458.33</v>
      </c>
      <c r="W12">
        <v>27.499799999999997</v>
      </c>
      <c r="X12">
        <v>430.83019999999999</v>
      </c>
      <c r="Y12">
        <v>516.99623999999994</v>
      </c>
      <c r="Z12">
        <v>16871.032479999998</v>
      </c>
      <c r="AA12">
        <v>1023.95952</v>
      </c>
      <c r="AJ12">
        <v>0.08</v>
      </c>
      <c r="AK12">
        <v>1101.0663999999999</v>
      </c>
      <c r="AL12">
        <v>0.06</v>
      </c>
      <c r="AM12">
        <v>825.7998</v>
      </c>
      <c r="AN12">
        <v>0.12</v>
      </c>
      <c r="AO12">
        <v>1651.5996</v>
      </c>
      <c r="AP12">
        <v>1.9999999999999993E-2</v>
      </c>
      <c r="AQ12">
        <v>275.26659999999993</v>
      </c>
      <c r="AR12">
        <v>5.0000000000000044</v>
      </c>
      <c r="AS12">
        <v>280.26659999999993</v>
      </c>
      <c r="AT12">
        <v>9.1666000000000079</v>
      </c>
      <c r="AU12">
        <v>284.43319999999994</v>
      </c>
    </row>
    <row r="13" spans="1:49">
      <c r="A13" t="s">
        <v>255</v>
      </c>
      <c r="B13" t="s">
        <v>256</v>
      </c>
      <c r="C13" t="s">
        <v>257</v>
      </c>
      <c r="D13" t="s">
        <v>258</v>
      </c>
      <c r="E13">
        <v>13971.67</v>
      </c>
      <c r="F13">
        <v>0.06</v>
      </c>
      <c r="G13">
        <v>838.30020000000002</v>
      </c>
      <c r="H13">
        <v>13133.3698</v>
      </c>
      <c r="I13">
        <v>2626.6739600000001</v>
      </c>
      <c r="J13">
        <v>639</v>
      </c>
      <c r="K13">
        <v>190</v>
      </c>
      <c r="L13">
        <v>16589.04376</v>
      </c>
      <c r="M13">
        <v>1005.96024</v>
      </c>
      <c r="O13">
        <v>250</v>
      </c>
      <c r="P13">
        <v>15</v>
      </c>
      <c r="Q13">
        <v>235</v>
      </c>
      <c r="R13">
        <v>282</v>
      </c>
      <c r="S13">
        <v>16871.04376</v>
      </c>
      <c r="T13">
        <v>1023.96024</v>
      </c>
      <c r="V13">
        <v>458.33</v>
      </c>
      <c r="W13">
        <v>27.499799999999997</v>
      </c>
      <c r="X13">
        <v>430.83019999999999</v>
      </c>
      <c r="Y13">
        <v>516.99623999999994</v>
      </c>
      <c r="Z13">
        <v>17106.04</v>
      </c>
      <c r="AA13">
        <v>1038.96</v>
      </c>
      <c r="AJ13">
        <v>0.08</v>
      </c>
      <c r="AK13">
        <v>1117.7336</v>
      </c>
      <c r="AL13">
        <v>0.06</v>
      </c>
      <c r="AM13">
        <v>838.30020000000002</v>
      </c>
      <c r="AN13">
        <v>0.12</v>
      </c>
      <c r="AO13">
        <v>1676.6004</v>
      </c>
      <c r="AP13">
        <v>2.0000000000000007E-2</v>
      </c>
      <c r="AQ13">
        <v>279.43340000000012</v>
      </c>
      <c r="AR13">
        <v>5.0000000000000044</v>
      </c>
      <c r="AS13">
        <v>284.43340000000012</v>
      </c>
      <c r="AT13">
        <v>9.1666000000000079</v>
      </c>
      <c r="AU13">
        <v>288.60000000000014</v>
      </c>
    </row>
    <row r="14" spans="1:49">
      <c r="A14" t="s">
        <v>259</v>
      </c>
      <c r="B14" t="s">
        <v>260</v>
      </c>
      <c r="C14" t="s">
        <v>261</v>
      </c>
      <c r="D14" t="s">
        <v>262</v>
      </c>
      <c r="E14">
        <v>13930</v>
      </c>
      <c r="F14">
        <v>0.06</v>
      </c>
      <c r="G14">
        <v>835.8</v>
      </c>
      <c r="H14">
        <v>13094.2</v>
      </c>
      <c r="I14">
        <v>2618.84</v>
      </c>
      <c r="J14">
        <v>639</v>
      </c>
      <c r="K14">
        <v>190</v>
      </c>
      <c r="L14">
        <v>16542.04</v>
      </c>
      <c r="M14">
        <v>1002.9599999999999</v>
      </c>
      <c r="O14">
        <v>250</v>
      </c>
      <c r="P14">
        <v>15</v>
      </c>
      <c r="Q14">
        <v>235</v>
      </c>
      <c r="R14">
        <v>282</v>
      </c>
      <c r="S14">
        <v>16824.04</v>
      </c>
      <c r="T14">
        <v>1020.9599999999999</v>
      </c>
      <c r="V14">
        <v>458.33</v>
      </c>
      <c r="W14">
        <v>27.499799999999997</v>
      </c>
      <c r="X14">
        <v>430.83019999999999</v>
      </c>
      <c r="Y14">
        <v>516.99623999999994</v>
      </c>
      <c r="Z14">
        <v>17059.036240000001</v>
      </c>
      <c r="AA14">
        <v>1035.95976</v>
      </c>
      <c r="AJ14">
        <v>0.08</v>
      </c>
      <c r="AK14">
        <v>1114.4000000000001</v>
      </c>
      <c r="AL14">
        <v>0.06</v>
      </c>
      <c r="AM14">
        <v>835.8</v>
      </c>
      <c r="AN14">
        <v>0.12</v>
      </c>
      <c r="AO14">
        <v>1671.6</v>
      </c>
      <c r="AP14">
        <v>2.0000000000000011E-2</v>
      </c>
      <c r="AQ14">
        <v>278.60000000000014</v>
      </c>
      <c r="AR14">
        <v>5.0000000000000044</v>
      </c>
      <c r="AS14">
        <v>283.60000000000014</v>
      </c>
      <c r="AT14">
        <v>9.1666000000000079</v>
      </c>
      <c r="AU14">
        <v>287.76660000000015</v>
      </c>
    </row>
    <row r="15" spans="1:49">
      <c r="A15" t="s">
        <v>263</v>
      </c>
      <c r="B15" t="s">
        <v>264</v>
      </c>
      <c r="C15" t="s">
        <v>265</v>
      </c>
      <c r="D15" t="s">
        <v>266</v>
      </c>
      <c r="E15">
        <v>13513.33</v>
      </c>
      <c r="F15">
        <v>0.06</v>
      </c>
      <c r="G15">
        <v>810.7998</v>
      </c>
      <c r="H15">
        <v>12702.530199999999</v>
      </c>
      <c r="I15">
        <v>2540.5060400000002</v>
      </c>
      <c r="J15">
        <v>639</v>
      </c>
      <c r="K15">
        <v>190</v>
      </c>
      <c r="L15">
        <v>16072.036239999999</v>
      </c>
      <c r="M15">
        <v>972.95975999999996</v>
      </c>
      <c r="O15">
        <v>250</v>
      </c>
      <c r="P15">
        <v>15</v>
      </c>
      <c r="Q15">
        <v>235</v>
      </c>
      <c r="R15">
        <v>282</v>
      </c>
      <c r="S15">
        <v>16354.036239999999</v>
      </c>
      <c r="T15">
        <v>990.95975999999996</v>
      </c>
      <c r="V15">
        <v>458.33</v>
      </c>
      <c r="W15">
        <v>27.499799999999997</v>
      </c>
      <c r="X15">
        <v>430.83019999999999</v>
      </c>
      <c r="Y15">
        <v>516.99623999999994</v>
      </c>
      <c r="Z15">
        <v>16589.032479999998</v>
      </c>
      <c r="AA15">
        <v>1005.95952</v>
      </c>
      <c r="AJ15">
        <v>0.08</v>
      </c>
      <c r="AK15">
        <v>1081.0663999999999</v>
      </c>
      <c r="AL15">
        <v>0.06</v>
      </c>
      <c r="AM15">
        <v>810.7998</v>
      </c>
      <c r="AN15">
        <v>0.12</v>
      </c>
      <c r="AO15">
        <v>1621.5996</v>
      </c>
      <c r="AP15">
        <v>1.9999999999999993E-2</v>
      </c>
      <c r="AQ15">
        <v>270.26659999999993</v>
      </c>
      <c r="AR15">
        <v>5.0000000000000044</v>
      </c>
      <c r="AS15">
        <v>275.26659999999993</v>
      </c>
      <c r="AT15">
        <v>9.1666000000000079</v>
      </c>
      <c r="AU15">
        <v>279.43319999999994</v>
      </c>
    </row>
    <row r="16" spans="1:49">
      <c r="A16" t="s">
        <v>267</v>
      </c>
      <c r="B16" t="s">
        <v>268</v>
      </c>
      <c r="C16" t="s">
        <v>269</v>
      </c>
      <c r="D16" t="s">
        <v>270</v>
      </c>
      <c r="E16">
        <v>13096.67</v>
      </c>
      <c r="F16">
        <v>0.06</v>
      </c>
      <c r="G16">
        <v>785.80020000000002</v>
      </c>
      <c r="H16">
        <v>12310.8698</v>
      </c>
      <c r="I16">
        <v>2462.1739600000001</v>
      </c>
      <c r="J16">
        <v>639</v>
      </c>
      <c r="K16">
        <v>190</v>
      </c>
      <c r="L16">
        <v>15602.04376</v>
      </c>
      <c r="M16">
        <v>942.96024</v>
      </c>
      <c r="O16">
        <v>250</v>
      </c>
      <c r="P16">
        <v>15</v>
      </c>
      <c r="Q16">
        <v>235</v>
      </c>
      <c r="R16">
        <v>282</v>
      </c>
      <c r="S16">
        <v>15884.04376</v>
      </c>
      <c r="T16">
        <v>960.96024</v>
      </c>
      <c r="V16">
        <v>458.33</v>
      </c>
      <c r="W16">
        <v>27.499799999999997</v>
      </c>
      <c r="X16">
        <v>430.83019999999999</v>
      </c>
      <c r="Y16">
        <v>516.99623999999994</v>
      </c>
      <c r="Z16">
        <v>16119.04</v>
      </c>
      <c r="AA16">
        <v>975.96</v>
      </c>
      <c r="AJ16">
        <v>0.08</v>
      </c>
      <c r="AK16">
        <v>1047.7336</v>
      </c>
      <c r="AL16">
        <v>0.06</v>
      </c>
      <c r="AM16">
        <v>785.80020000000002</v>
      </c>
      <c r="AN16">
        <v>0.12</v>
      </c>
      <c r="AO16">
        <v>1571.6004</v>
      </c>
      <c r="AP16">
        <v>2.0000000000000007E-2</v>
      </c>
      <c r="AQ16">
        <v>261.93340000000012</v>
      </c>
      <c r="AR16">
        <v>5.0000000000000044</v>
      </c>
      <c r="AS16">
        <v>266.93340000000012</v>
      </c>
      <c r="AT16">
        <v>9.1666000000000079</v>
      </c>
      <c r="AU16">
        <v>271.10000000000014</v>
      </c>
    </row>
    <row r="17" spans="1:47">
      <c r="A17" t="s">
        <v>271</v>
      </c>
      <c r="B17" t="s">
        <v>272</v>
      </c>
      <c r="C17" t="s">
        <v>273</v>
      </c>
      <c r="D17" t="s">
        <v>274</v>
      </c>
      <c r="E17">
        <v>14346.67</v>
      </c>
      <c r="F17">
        <v>0.06</v>
      </c>
      <c r="G17">
        <v>860.80020000000002</v>
      </c>
      <c r="H17">
        <v>13485.8698</v>
      </c>
      <c r="I17">
        <v>2697.1739600000001</v>
      </c>
      <c r="J17">
        <v>639</v>
      </c>
      <c r="K17">
        <v>190</v>
      </c>
      <c r="L17">
        <v>17012.04376</v>
      </c>
      <c r="M17">
        <v>1032.9602399999999</v>
      </c>
      <c r="O17">
        <v>250</v>
      </c>
      <c r="P17">
        <v>15</v>
      </c>
      <c r="Q17">
        <v>235</v>
      </c>
      <c r="R17">
        <v>282</v>
      </c>
      <c r="S17">
        <v>17294.04376</v>
      </c>
      <c r="T17">
        <v>1050.9602399999999</v>
      </c>
      <c r="V17">
        <v>458.33</v>
      </c>
      <c r="W17">
        <v>27.499799999999997</v>
      </c>
      <c r="X17">
        <v>430.83019999999999</v>
      </c>
      <c r="Y17">
        <v>516.99623999999994</v>
      </c>
      <c r="Z17">
        <v>17529.04</v>
      </c>
      <c r="AA17">
        <v>1065.96</v>
      </c>
      <c r="AJ17">
        <v>0.08</v>
      </c>
      <c r="AK17">
        <v>1147.7336</v>
      </c>
      <c r="AL17">
        <v>0.06</v>
      </c>
      <c r="AM17">
        <v>860.80020000000002</v>
      </c>
      <c r="AN17">
        <v>0.12</v>
      </c>
      <c r="AO17">
        <v>1721.6004</v>
      </c>
      <c r="AP17">
        <v>2.0000000000000007E-2</v>
      </c>
      <c r="AQ17">
        <v>286.93340000000012</v>
      </c>
      <c r="AR17">
        <v>5.0000000000000044</v>
      </c>
      <c r="AS17">
        <v>291.93340000000012</v>
      </c>
      <c r="AT17">
        <v>9.1666000000000079</v>
      </c>
      <c r="AU17">
        <v>296.10000000000014</v>
      </c>
    </row>
    <row r="18" spans="1:47">
      <c r="A18" t="s">
        <v>275</v>
      </c>
      <c r="B18" t="s">
        <v>276</v>
      </c>
      <c r="C18" t="s">
        <v>277</v>
      </c>
      <c r="D18" t="s">
        <v>278</v>
      </c>
      <c r="E18">
        <v>13930</v>
      </c>
      <c r="F18">
        <v>0.06</v>
      </c>
      <c r="G18">
        <v>835.8</v>
      </c>
      <c r="H18">
        <v>13094.2</v>
      </c>
      <c r="I18">
        <v>2618.84</v>
      </c>
      <c r="J18">
        <v>639</v>
      </c>
      <c r="K18">
        <v>190</v>
      </c>
      <c r="L18">
        <v>16542.04</v>
      </c>
      <c r="M18">
        <v>1002.9599999999999</v>
      </c>
      <c r="O18">
        <v>250</v>
      </c>
      <c r="P18">
        <v>15</v>
      </c>
      <c r="Q18">
        <v>235</v>
      </c>
      <c r="R18">
        <v>282</v>
      </c>
      <c r="S18">
        <v>16824.04</v>
      </c>
      <c r="T18">
        <v>1020.9599999999999</v>
      </c>
      <c r="V18">
        <v>458.33</v>
      </c>
      <c r="W18">
        <v>27.499799999999997</v>
      </c>
      <c r="X18">
        <v>430.83019999999999</v>
      </c>
      <c r="Y18">
        <v>516.99623999999994</v>
      </c>
      <c r="Z18">
        <v>17059.036240000001</v>
      </c>
      <c r="AA18">
        <v>1035.95976</v>
      </c>
      <c r="AJ18">
        <v>0.08</v>
      </c>
      <c r="AK18">
        <v>1114.4000000000001</v>
      </c>
      <c r="AL18">
        <v>0.06</v>
      </c>
      <c r="AM18">
        <v>835.8</v>
      </c>
      <c r="AN18">
        <v>0.12</v>
      </c>
      <c r="AO18">
        <v>1671.6</v>
      </c>
      <c r="AP18">
        <v>2.0000000000000011E-2</v>
      </c>
      <c r="AQ18">
        <v>278.60000000000014</v>
      </c>
      <c r="AR18">
        <v>5.0000000000000044</v>
      </c>
      <c r="AS18">
        <v>283.60000000000014</v>
      </c>
      <c r="AT18">
        <v>9.1666000000000079</v>
      </c>
      <c r="AU18">
        <v>287.76660000000015</v>
      </c>
    </row>
    <row r="19" spans="1:47">
      <c r="A19" t="s">
        <v>279</v>
      </c>
      <c r="B19" t="s">
        <v>280</v>
      </c>
      <c r="C19" t="s">
        <v>281</v>
      </c>
      <c r="D19" t="s">
        <v>282</v>
      </c>
      <c r="E19">
        <v>13000.83</v>
      </c>
      <c r="F19">
        <v>0.06</v>
      </c>
      <c r="G19">
        <v>780.0498</v>
      </c>
      <c r="H19">
        <v>12220.780199999999</v>
      </c>
      <c r="I19">
        <v>2444.1560399999998</v>
      </c>
      <c r="J19">
        <v>639</v>
      </c>
      <c r="K19">
        <v>190</v>
      </c>
      <c r="L19">
        <v>15493.936239999999</v>
      </c>
      <c r="M19">
        <v>936.05975999999998</v>
      </c>
      <c r="O19">
        <v>250</v>
      </c>
      <c r="P19">
        <v>15</v>
      </c>
      <c r="Q19">
        <v>235</v>
      </c>
      <c r="R19">
        <v>282</v>
      </c>
      <c r="S19">
        <v>15775.936239999999</v>
      </c>
      <c r="T19">
        <v>954.05975999999998</v>
      </c>
      <c r="V19">
        <v>458.33</v>
      </c>
      <c r="W19">
        <v>27.499799999999997</v>
      </c>
      <c r="X19">
        <v>430.83019999999999</v>
      </c>
      <c r="Y19">
        <v>516.99623999999994</v>
      </c>
      <c r="Z19">
        <v>16010.932479999999</v>
      </c>
      <c r="AA19">
        <v>969.05952000000002</v>
      </c>
      <c r="AJ19">
        <v>0.08</v>
      </c>
      <c r="AK19">
        <v>1040.0663999999999</v>
      </c>
      <c r="AL19">
        <v>0.06</v>
      </c>
      <c r="AM19">
        <v>780.0498</v>
      </c>
      <c r="AN19">
        <v>0.12</v>
      </c>
      <c r="AO19">
        <v>1560.0996</v>
      </c>
      <c r="AP19">
        <v>1.9999999999999993E-2</v>
      </c>
      <c r="AQ19">
        <v>260.01659999999993</v>
      </c>
      <c r="AR19">
        <v>5.0000000000000044</v>
      </c>
      <c r="AS19">
        <v>265.01659999999993</v>
      </c>
      <c r="AT19">
        <v>9.1666000000000079</v>
      </c>
      <c r="AU19">
        <v>269.18319999999994</v>
      </c>
    </row>
    <row r="20" spans="1:47">
      <c r="A20" t="s">
        <v>283</v>
      </c>
      <c r="B20" t="s">
        <v>284</v>
      </c>
      <c r="C20" t="s">
        <v>285</v>
      </c>
      <c r="D20" t="s">
        <v>286</v>
      </c>
      <c r="E20">
        <v>14596.67</v>
      </c>
      <c r="F20">
        <v>0.06</v>
      </c>
      <c r="G20">
        <v>875.80020000000002</v>
      </c>
      <c r="H20">
        <v>13720.8698</v>
      </c>
      <c r="I20">
        <v>2744.1739600000001</v>
      </c>
      <c r="J20">
        <v>639</v>
      </c>
      <c r="K20">
        <v>190</v>
      </c>
      <c r="L20">
        <v>17294.04376</v>
      </c>
      <c r="M20">
        <v>1050.9602399999999</v>
      </c>
      <c r="O20">
        <v>250</v>
      </c>
      <c r="P20">
        <v>15</v>
      </c>
      <c r="Q20">
        <v>235</v>
      </c>
      <c r="R20">
        <v>282</v>
      </c>
      <c r="S20">
        <v>17576.04376</v>
      </c>
      <c r="T20">
        <v>1068.9602399999999</v>
      </c>
      <c r="V20">
        <v>458.33</v>
      </c>
      <c r="W20">
        <v>27.499799999999997</v>
      </c>
      <c r="X20">
        <v>430.83019999999999</v>
      </c>
      <c r="Y20">
        <v>516.99623999999994</v>
      </c>
      <c r="Z20">
        <v>17811.04</v>
      </c>
      <c r="AA20">
        <v>1083.96</v>
      </c>
      <c r="AJ20">
        <v>0.08</v>
      </c>
      <c r="AK20">
        <v>1167.7336</v>
      </c>
      <c r="AL20">
        <v>0.06</v>
      </c>
      <c r="AM20">
        <v>875.80020000000002</v>
      </c>
      <c r="AN20">
        <v>0.12</v>
      </c>
      <c r="AO20">
        <v>1751.6004</v>
      </c>
      <c r="AP20">
        <v>2.0000000000000007E-2</v>
      </c>
      <c r="AQ20">
        <v>291.93340000000012</v>
      </c>
      <c r="AR20">
        <v>5.0000000000000044</v>
      </c>
      <c r="AS20">
        <v>296.93340000000012</v>
      </c>
      <c r="AT20">
        <v>9.1666000000000079</v>
      </c>
      <c r="AU20">
        <v>301.10000000000014</v>
      </c>
    </row>
    <row r="21" spans="1:47">
      <c r="A21" t="s">
        <v>287</v>
      </c>
      <c r="B21" t="s">
        <v>288</v>
      </c>
      <c r="C21" t="s">
        <v>289</v>
      </c>
      <c r="D21" t="s">
        <v>290</v>
      </c>
      <c r="E21">
        <v>14180</v>
      </c>
      <c r="F21">
        <v>0.06</v>
      </c>
      <c r="G21">
        <v>850.8</v>
      </c>
      <c r="H21">
        <v>13329.2</v>
      </c>
      <c r="I21">
        <v>2665.84</v>
      </c>
      <c r="J21">
        <v>639</v>
      </c>
      <c r="K21">
        <v>190</v>
      </c>
      <c r="L21">
        <v>16824.04</v>
      </c>
      <c r="M21">
        <v>1020.9599999999999</v>
      </c>
      <c r="O21">
        <v>250</v>
      </c>
      <c r="P21">
        <v>15</v>
      </c>
      <c r="Q21">
        <v>235</v>
      </c>
      <c r="R21">
        <v>282</v>
      </c>
      <c r="S21">
        <v>17106.04</v>
      </c>
      <c r="T21">
        <v>1038.9599999999998</v>
      </c>
      <c r="V21">
        <v>458.33</v>
      </c>
      <c r="W21">
        <v>27.499799999999997</v>
      </c>
      <c r="X21">
        <v>430.83019999999999</v>
      </c>
      <c r="Y21">
        <v>516.99623999999994</v>
      </c>
      <c r="Z21">
        <v>17341.036240000001</v>
      </c>
      <c r="AA21">
        <v>1053.95976</v>
      </c>
      <c r="AJ21">
        <v>0.08</v>
      </c>
      <c r="AK21">
        <v>1134.4000000000001</v>
      </c>
      <c r="AL21">
        <v>0.06</v>
      </c>
      <c r="AM21">
        <v>850.8</v>
      </c>
      <c r="AN21">
        <v>0.12</v>
      </c>
      <c r="AO21">
        <v>1701.6</v>
      </c>
      <c r="AP21">
        <v>2.0000000000000011E-2</v>
      </c>
      <c r="AQ21">
        <v>283.60000000000014</v>
      </c>
      <c r="AR21">
        <v>5.0000000000000044</v>
      </c>
      <c r="AS21">
        <v>288.60000000000014</v>
      </c>
      <c r="AT21">
        <v>9.1666000000000079</v>
      </c>
      <c r="AU21">
        <v>292.76660000000015</v>
      </c>
    </row>
    <row r="22" spans="1:47">
      <c r="A22" t="s">
        <v>291</v>
      </c>
      <c r="B22" t="s">
        <v>292</v>
      </c>
      <c r="C22" t="s">
        <v>293</v>
      </c>
      <c r="D22" t="s">
        <v>294</v>
      </c>
      <c r="E22">
        <v>13763.33</v>
      </c>
      <c r="F22">
        <v>0.06</v>
      </c>
      <c r="G22">
        <v>825.7998</v>
      </c>
      <c r="H22">
        <v>12937.530199999999</v>
      </c>
      <c r="I22">
        <v>2587.5060400000002</v>
      </c>
      <c r="J22">
        <v>639</v>
      </c>
      <c r="K22">
        <v>190</v>
      </c>
      <c r="L22">
        <v>16354.036239999999</v>
      </c>
      <c r="M22">
        <v>990.95975999999996</v>
      </c>
      <c r="O22">
        <v>250</v>
      </c>
      <c r="P22">
        <v>15</v>
      </c>
      <c r="Q22">
        <v>235</v>
      </c>
      <c r="R22">
        <v>282</v>
      </c>
      <c r="S22">
        <v>16636.036240000001</v>
      </c>
      <c r="T22">
        <v>1008.95976</v>
      </c>
      <c r="V22">
        <v>458.33</v>
      </c>
      <c r="W22">
        <v>27.499799999999997</v>
      </c>
      <c r="X22">
        <v>430.83019999999999</v>
      </c>
      <c r="Y22">
        <v>516.99623999999994</v>
      </c>
      <c r="Z22">
        <v>16871.032479999998</v>
      </c>
      <c r="AA22">
        <v>1023.95952</v>
      </c>
      <c r="AJ22">
        <v>0.08</v>
      </c>
      <c r="AK22">
        <v>1101.0663999999999</v>
      </c>
      <c r="AL22">
        <v>0.06</v>
      </c>
      <c r="AM22">
        <v>825.7998</v>
      </c>
      <c r="AN22">
        <v>0.12</v>
      </c>
      <c r="AO22">
        <v>1651.5996</v>
      </c>
      <c r="AP22">
        <v>1.9999999999999993E-2</v>
      </c>
      <c r="AQ22">
        <v>275.26659999999993</v>
      </c>
      <c r="AR22">
        <v>5.0000000000000044</v>
      </c>
      <c r="AS22">
        <v>280.26659999999993</v>
      </c>
      <c r="AT22">
        <v>9.1666000000000079</v>
      </c>
      <c r="AU22">
        <v>284.43319999999994</v>
      </c>
    </row>
    <row r="23" spans="1:47">
      <c r="A23" t="s">
        <v>295</v>
      </c>
      <c r="B23" t="s">
        <v>296</v>
      </c>
      <c r="C23" t="s">
        <v>297</v>
      </c>
      <c r="D23" t="s">
        <v>298</v>
      </c>
      <c r="E23">
        <v>14500.83</v>
      </c>
      <c r="F23">
        <v>0.06</v>
      </c>
      <c r="G23">
        <v>870.0498</v>
      </c>
      <c r="H23">
        <v>13630.780199999999</v>
      </c>
      <c r="I23">
        <v>2726.1560399999998</v>
      </c>
      <c r="J23">
        <v>639</v>
      </c>
      <c r="K23">
        <v>190</v>
      </c>
      <c r="L23">
        <v>17185.936239999999</v>
      </c>
      <c r="M23">
        <v>1044.0597599999999</v>
      </c>
      <c r="O23">
        <v>250</v>
      </c>
      <c r="P23">
        <v>15</v>
      </c>
      <c r="Q23">
        <v>235</v>
      </c>
      <c r="R23">
        <v>282</v>
      </c>
      <c r="S23">
        <v>17467.936239999999</v>
      </c>
      <c r="T23">
        <v>1062.0597599999999</v>
      </c>
      <c r="V23">
        <v>458.33</v>
      </c>
      <c r="W23">
        <v>27.499799999999997</v>
      </c>
      <c r="X23">
        <v>430.83019999999999</v>
      </c>
      <c r="Y23">
        <v>516.99623999999994</v>
      </c>
      <c r="Z23">
        <v>17702.932479999999</v>
      </c>
      <c r="AA23">
        <v>1077.05952</v>
      </c>
      <c r="AJ23">
        <v>0.08</v>
      </c>
      <c r="AK23">
        <v>1160.0663999999999</v>
      </c>
      <c r="AL23">
        <v>0.06</v>
      </c>
      <c r="AM23">
        <v>870.0498</v>
      </c>
      <c r="AN23">
        <v>0.12</v>
      </c>
      <c r="AO23">
        <v>1740.0996</v>
      </c>
      <c r="AP23">
        <v>1.9999999999999993E-2</v>
      </c>
      <c r="AQ23">
        <v>290.01659999999993</v>
      </c>
      <c r="AR23">
        <v>5.0000000000000044</v>
      </c>
      <c r="AS23">
        <v>295.01659999999993</v>
      </c>
      <c r="AT23">
        <v>9.1666000000000079</v>
      </c>
      <c r="AU23">
        <v>299.18319999999994</v>
      </c>
    </row>
    <row r="24" spans="1:47">
      <c r="A24" t="s">
        <v>299</v>
      </c>
      <c r="B24" t="s">
        <v>300</v>
      </c>
      <c r="C24" t="s">
        <v>301</v>
      </c>
      <c r="D24" t="s">
        <v>302</v>
      </c>
      <c r="E24">
        <v>14596.67</v>
      </c>
      <c r="F24">
        <v>0.06</v>
      </c>
      <c r="G24">
        <v>875.80020000000002</v>
      </c>
      <c r="H24">
        <v>13720.8698</v>
      </c>
      <c r="I24">
        <v>2744.1739600000001</v>
      </c>
      <c r="J24">
        <v>639</v>
      </c>
      <c r="K24">
        <v>190</v>
      </c>
      <c r="L24">
        <v>17294.04376</v>
      </c>
      <c r="M24">
        <v>1050.9602399999999</v>
      </c>
      <c r="O24">
        <v>250</v>
      </c>
      <c r="P24">
        <v>15</v>
      </c>
      <c r="Q24">
        <v>235</v>
      </c>
      <c r="R24">
        <v>282</v>
      </c>
      <c r="S24">
        <v>17576.04376</v>
      </c>
      <c r="T24">
        <v>1068.9602399999999</v>
      </c>
      <c r="V24">
        <v>458.33</v>
      </c>
      <c r="W24">
        <v>27.499799999999997</v>
      </c>
      <c r="X24">
        <v>430.83019999999999</v>
      </c>
      <c r="Y24">
        <v>516.99623999999994</v>
      </c>
      <c r="Z24">
        <v>17811.04</v>
      </c>
      <c r="AA24">
        <v>1083.96</v>
      </c>
      <c r="AJ24">
        <v>0.08</v>
      </c>
      <c r="AK24">
        <v>1167.7336</v>
      </c>
      <c r="AL24">
        <v>0.06</v>
      </c>
      <c r="AM24">
        <v>875.80020000000002</v>
      </c>
      <c r="AN24">
        <v>0.12</v>
      </c>
      <c r="AO24">
        <v>1751.6004</v>
      </c>
      <c r="AP24">
        <v>2.0000000000000007E-2</v>
      </c>
      <c r="AQ24">
        <v>291.93340000000012</v>
      </c>
      <c r="AR24">
        <v>5.0000000000000044</v>
      </c>
      <c r="AS24">
        <v>296.93340000000012</v>
      </c>
      <c r="AT24">
        <v>9.1666000000000079</v>
      </c>
      <c r="AU24">
        <v>301.10000000000014</v>
      </c>
    </row>
    <row r="25" spans="1:47">
      <c r="A25" t="s">
        <v>303</v>
      </c>
      <c r="B25" t="s">
        <v>304</v>
      </c>
      <c r="C25" t="s">
        <v>305</v>
      </c>
      <c r="D25" t="s">
        <v>306</v>
      </c>
      <c r="E25">
        <v>14180</v>
      </c>
      <c r="F25">
        <v>0.06</v>
      </c>
      <c r="G25">
        <v>850.8</v>
      </c>
      <c r="H25">
        <v>13329.2</v>
      </c>
      <c r="I25">
        <v>2665.84</v>
      </c>
      <c r="J25">
        <v>639</v>
      </c>
      <c r="K25">
        <v>190</v>
      </c>
      <c r="L25">
        <v>16824.04</v>
      </c>
      <c r="M25">
        <v>1020.9599999999999</v>
      </c>
      <c r="O25">
        <v>250</v>
      </c>
      <c r="P25">
        <v>15</v>
      </c>
      <c r="Q25">
        <v>235</v>
      </c>
      <c r="R25">
        <v>282</v>
      </c>
      <c r="S25">
        <v>17106.04</v>
      </c>
      <c r="T25">
        <v>1038.9599999999998</v>
      </c>
      <c r="V25">
        <v>458.33</v>
      </c>
      <c r="W25">
        <v>27.499799999999997</v>
      </c>
      <c r="X25">
        <v>430.83019999999999</v>
      </c>
      <c r="Y25">
        <v>516.99623999999994</v>
      </c>
      <c r="Z25">
        <v>17341.036240000001</v>
      </c>
      <c r="AA25">
        <v>1053.95976</v>
      </c>
      <c r="AJ25">
        <v>0.08</v>
      </c>
      <c r="AK25">
        <v>1134.4000000000001</v>
      </c>
      <c r="AL25">
        <v>0.06</v>
      </c>
      <c r="AM25">
        <v>850.8</v>
      </c>
      <c r="AN25">
        <v>0.12</v>
      </c>
      <c r="AO25">
        <v>1701.6</v>
      </c>
      <c r="AP25">
        <v>2.0000000000000011E-2</v>
      </c>
      <c r="AQ25">
        <v>283.60000000000014</v>
      </c>
      <c r="AR25">
        <v>5.0000000000000044</v>
      </c>
      <c r="AS25">
        <v>288.60000000000014</v>
      </c>
      <c r="AT25">
        <v>9.1666000000000079</v>
      </c>
      <c r="AU25">
        <v>292.76660000000015</v>
      </c>
    </row>
    <row r="26" spans="1:47">
      <c r="A26" t="s">
        <v>307</v>
      </c>
      <c r="B26" t="s">
        <v>308</v>
      </c>
      <c r="C26" t="s">
        <v>309</v>
      </c>
      <c r="D26" t="s">
        <v>310</v>
      </c>
      <c r="E26">
        <v>15221.67</v>
      </c>
      <c r="F26">
        <v>0.06</v>
      </c>
      <c r="G26">
        <v>913.30020000000002</v>
      </c>
      <c r="H26">
        <v>14308.3698</v>
      </c>
      <c r="I26">
        <v>2861.6739600000001</v>
      </c>
      <c r="J26">
        <v>639</v>
      </c>
      <c r="K26">
        <v>190</v>
      </c>
      <c r="L26">
        <v>17999.04376</v>
      </c>
      <c r="M26">
        <v>1095.9602399999999</v>
      </c>
      <c r="O26">
        <v>250</v>
      </c>
      <c r="P26">
        <v>15</v>
      </c>
      <c r="Q26">
        <v>235</v>
      </c>
      <c r="R26">
        <v>282</v>
      </c>
      <c r="S26">
        <v>18281.04376</v>
      </c>
      <c r="T26">
        <v>1113.9602399999999</v>
      </c>
      <c r="V26">
        <v>458.33</v>
      </c>
      <c r="W26">
        <v>27.499799999999997</v>
      </c>
      <c r="X26">
        <v>430.83019999999999</v>
      </c>
      <c r="Y26">
        <v>516.99623999999994</v>
      </c>
      <c r="Z26">
        <v>18516.04</v>
      </c>
      <c r="AA26">
        <v>1128.96</v>
      </c>
      <c r="AJ26">
        <v>0.08</v>
      </c>
      <c r="AK26">
        <v>1217.7336</v>
      </c>
      <c r="AL26">
        <v>0.06</v>
      </c>
      <c r="AM26">
        <v>913.30020000000002</v>
      </c>
      <c r="AN26">
        <v>0.12</v>
      </c>
      <c r="AO26">
        <v>1826.6004</v>
      </c>
      <c r="AP26">
        <v>2.0000000000000007E-2</v>
      </c>
      <c r="AQ26">
        <v>304.43340000000012</v>
      </c>
      <c r="AR26">
        <v>5.0000000000000044</v>
      </c>
      <c r="AS26">
        <v>309.43340000000012</v>
      </c>
      <c r="AT26">
        <v>9.1666000000000079</v>
      </c>
      <c r="AU26">
        <v>313.60000000000014</v>
      </c>
    </row>
    <row r="27" spans="1:47">
      <c r="A27" t="s">
        <v>311</v>
      </c>
      <c r="B27" t="s">
        <v>312</v>
      </c>
      <c r="C27" t="s">
        <v>313</v>
      </c>
      <c r="D27" t="s">
        <v>314</v>
      </c>
      <c r="E27">
        <v>14805</v>
      </c>
      <c r="F27">
        <v>0.06</v>
      </c>
      <c r="G27">
        <v>888.3</v>
      </c>
      <c r="H27">
        <v>13916.7</v>
      </c>
      <c r="I27">
        <v>2783.34</v>
      </c>
      <c r="J27">
        <v>639</v>
      </c>
      <c r="K27">
        <v>190</v>
      </c>
      <c r="L27">
        <v>17529.04</v>
      </c>
      <c r="M27">
        <v>1065.9599999999998</v>
      </c>
      <c r="O27">
        <v>250</v>
      </c>
      <c r="P27">
        <v>15</v>
      </c>
      <c r="Q27">
        <v>235</v>
      </c>
      <c r="R27">
        <v>282</v>
      </c>
      <c r="S27">
        <v>17811.04</v>
      </c>
      <c r="T27">
        <v>1083.9599999999998</v>
      </c>
      <c r="V27">
        <v>458.33</v>
      </c>
      <c r="W27">
        <v>27.499799999999997</v>
      </c>
      <c r="X27">
        <v>430.83019999999999</v>
      </c>
      <c r="Y27">
        <v>516.99623999999994</v>
      </c>
      <c r="Z27">
        <v>18046.036240000001</v>
      </c>
      <c r="AA27">
        <v>1098.95976</v>
      </c>
      <c r="AJ27">
        <v>0.08</v>
      </c>
      <c r="AK27">
        <v>1184.4000000000001</v>
      </c>
      <c r="AL27">
        <v>0.06</v>
      </c>
      <c r="AM27">
        <v>888.3</v>
      </c>
      <c r="AN27">
        <v>0.12</v>
      </c>
      <c r="AO27">
        <v>1776.6</v>
      </c>
      <c r="AP27">
        <v>1.9999999999999993E-2</v>
      </c>
      <c r="AQ27">
        <v>296.09999999999991</v>
      </c>
      <c r="AR27">
        <v>5.0000000000000044</v>
      </c>
      <c r="AS27">
        <v>301.09999999999991</v>
      </c>
      <c r="AT27">
        <v>9.1666000000000079</v>
      </c>
      <c r="AU27">
        <v>305.26659999999993</v>
      </c>
    </row>
    <row r="28" spans="1:47">
      <c r="A28" t="s">
        <v>315</v>
      </c>
      <c r="B28" t="s">
        <v>316</v>
      </c>
      <c r="C28" t="s">
        <v>317</v>
      </c>
      <c r="D28" t="s">
        <v>318</v>
      </c>
      <c r="E28">
        <v>14388.33</v>
      </c>
      <c r="F28">
        <v>0.06</v>
      </c>
      <c r="G28">
        <v>863.2998</v>
      </c>
      <c r="H28">
        <v>13525.030199999999</v>
      </c>
      <c r="I28">
        <v>2705.0060400000002</v>
      </c>
      <c r="J28">
        <v>639</v>
      </c>
      <c r="K28">
        <v>190</v>
      </c>
      <c r="L28">
        <v>17059.036240000001</v>
      </c>
      <c r="M28">
        <v>1035.95976</v>
      </c>
      <c r="O28">
        <v>250</v>
      </c>
      <c r="P28">
        <v>15</v>
      </c>
      <c r="Q28">
        <v>235</v>
      </c>
      <c r="R28">
        <v>282</v>
      </c>
      <c r="S28">
        <v>17341.036240000001</v>
      </c>
      <c r="T28">
        <v>1053.95976</v>
      </c>
      <c r="V28">
        <v>458.33</v>
      </c>
      <c r="W28">
        <v>27.499799999999997</v>
      </c>
      <c r="X28">
        <v>430.83019999999999</v>
      </c>
      <c r="Y28">
        <v>516.99623999999994</v>
      </c>
      <c r="Z28">
        <v>17576.032480000002</v>
      </c>
      <c r="AA28">
        <v>1068.9595200000001</v>
      </c>
      <c r="AJ28">
        <v>0.08</v>
      </c>
      <c r="AK28">
        <v>1151.0663999999999</v>
      </c>
      <c r="AL28">
        <v>0.06</v>
      </c>
      <c r="AM28">
        <v>863.2998</v>
      </c>
      <c r="AN28">
        <v>0.12</v>
      </c>
      <c r="AO28">
        <v>1726.5996</v>
      </c>
      <c r="AP28">
        <v>1.9999999999999993E-2</v>
      </c>
      <c r="AQ28">
        <v>287.76659999999993</v>
      </c>
      <c r="AR28">
        <v>5.0000000000000044</v>
      </c>
      <c r="AS28">
        <v>292.76659999999993</v>
      </c>
      <c r="AT28">
        <v>9.1666000000000079</v>
      </c>
      <c r="AU28">
        <v>296.93319999999994</v>
      </c>
    </row>
    <row r="29" spans="1:47">
      <c r="A29" t="s">
        <v>319</v>
      </c>
    </row>
    <row r="30" spans="1:47">
      <c r="A30" t="s">
        <v>320</v>
      </c>
      <c r="B30" t="e">
        <v>#N/A</v>
      </c>
      <c r="C30" t="s">
        <v>1287</v>
      </c>
      <c r="D30" t="e">
        <v>#N/A</v>
      </c>
      <c r="E30" t="e">
        <v>#N/A</v>
      </c>
      <c r="F30">
        <v>0.06</v>
      </c>
      <c r="G30" t="e">
        <v>#N/A</v>
      </c>
      <c r="H30" t="e">
        <v>#N/A</v>
      </c>
      <c r="I30" t="e">
        <v>#N/A</v>
      </c>
      <c r="J30">
        <v>639</v>
      </c>
      <c r="K30" t="e">
        <v>#N/A</v>
      </c>
      <c r="L30" t="e">
        <v>#N/A</v>
      </c>
      <c r="M30" t="e">
        <v>#N/A</v>
      </c>
      <c r="O30">
        <v>250</v>
      </c>
      <c r="P30">
        <v>15</v>
      </c>
      <c r="Q30">
        <v>235</v>
      </c>
      <c r="R30">
        <v>282</v>
      </c>
      <c r="S30" t="e">
        <v>#N/A</v>
      </c>
      <c r="T30" t="e">
        <v>#N/A</v>
      </c>
      <c r="V30">
        <v>458.33</v>
      </c>
      <c r="W30">
        <v>27.499799999999997</v>
      </c>
      <c r="X30">
        <v>430.83019999999999</v>
      </c>
      <c r="Y30">
        <v>516.99623999999994</v>
      </c>
      <c r="Z30" t="e">
        <v>#N/A</v>
      </c>
      <c r="AA30" t="e">
        <v>#N/A</v>
      </c>
      <c r="AJ30">
        <v>0.08</v>
      </c>
      <c r="AK30" t="e">
        <v>#N/A</v>
      </c>
      <c r="AL30">
        <v>0.06</v>
      </c>
      <c r="AM30" t="e">
        <v>#N/A</v>
      </c>
      <c r="AN30">
        <v>0.12</v>
      </c>
      <c r="AO30" t="e">
        <v>#N/A</v>
      </c>
      <c r="AP30" t="e">
        <v>#N/A</v>
      </c>
      <c r="AQ30" t="e">
        <v>#N/A</v>
      </c>
      <c r="AR30">
        <v>5.0000000000000044</v>
      </c>
      <c r="AS30" t="e">
        <v>#N/A</v>
      </c>
      <c r="AT30">
        <v>9.1666000000000079</v>
      </c>
      <c r="AU30" t="e">
        <v>#N/A</v>
      </c>
    </row>
    <row r="31" spans="1:47">
      <c r="A31" t="e">
        <v>#N/A</v>
      </c>
      <c r="B31" t="e">
        <v>#N/A</v>
      </c>
      <c r="C31" t="s">
        <v>322</v>
      </c>
      <c r="D31" t="s">
        <v>323</v>
      </c>
      <c r="E31">
        <v>11805</v>
      </c>
      <c r="F31">
        <v>0.06</v>
      </c>
      <c r="G31">
        <v>708.3</v>
      </c>
      <c r="H31">
        <v>11096.7</v>
      </c>
      <c r="I31">
        <v>2219.34</v>
      </c>
      <c r="J31">
        <v>639</v>
      </c>
      <c r="K31">
        <v>190</v>
      </c>
      <c r="L31">
        <v>14145.04</v>
      </c>
      <c r="M31">
        <v>849.95999999999992</v>
      </c>
      <c r="O31">
        <v>250</v>
      </c>
      <c r="P31">
        <v>15</v>
      </c>
      <c r="Q31">
        <v>235</v>
      </c>
      <c r="R31">
        <v>282</v>
      </c>
      <c r="S31">
        <v>14427.04</v>
      </c>
      <c r="T31">
        <v>867.95999999999992</v>
      </c>
      <c r="V31">
        <v>458.33</v>
      </c>
      <c r="W31">
        <v>27.499799999999997</v>
      </c>
      <c r="X31">
        <v>430.83019999999999</v>
      </c>
      <c r="Y31">
        <v>516.99623999999994</v>
      </c>
      <c r="Z31">
        <v>14662.036240000001</v>
      </c>
      <c r="AA31">
        <v>882.95975999999996</v>
      </c>
      <c r="AJ31">
        <v>0.08</v>
      </c>
      <c r="AK31">
        <v>944.4</v>
      </c>
      <c r="AL31">
        <v>0.06</v>
      </c>
      <c r="AM31">
        <v>708.3</v>
      </c>
      <c r="AN31">
        <v>0.12</v>
      </c>
      <c r="AO31">
        <v>1416.6</v>
      </c>
      <c r="AP31">
        <v>1.9999999999999993E-2</v>
      </c>
      <c r="AQ31">
        <v>236.09999999999991</v>
      </c>
      <c r="AR31">
        <v>5.0000000000000044</v>
      </c>
      <c r="AS31">
        <v>241.09999999999991</v>
      </c>
      <c r="AT31">
        <v>9.1666000000000079</v>
      </c>
      <c r="AU31">
        <v>245.26659999999993</v>
      </c>
    </row>
    <row r="32" spans="1:47">
      <c r="A32" t="e">
        <v>#N/A</v>
      </c>
      <c r="B32" t="e">
        <v>#N/A</v>
      </c>
      <c r="C32" t="s">
        <v>326</v>
      </c>
      <c r="D32" t="s">
        <v>327</v>
      </c>
      <c r="E32">
        <v>12221.67</v>
      </c>
      <c r="F32">
        <v>0.06</v>
      </c>
      <c r="G32">
        <v>733.30020000000002</v>
      </c>
      <c r="H32">
        <v>11488.3698</v>
      </c>
      <c r="I32">
        <v>2297.6739600000001</v>
      </c>
      <c r="J32">
        <v>639</v>
      </c>
      <c r="K32">
        <v>190</v>
      </c>
      <c r="L32">
        <v>14615.04376</v>
      </c>
      <c r="M32">
        <v>879.96024</v>
      </c>
      <c r="O32">
        <v>250</v>
      </c>
      <c r="P32">
        <v>15</v>
      </c>
      <c r="Q32">
        <v>235</v>
      </c>
      <c r="R32">
        <v>282</v>
      </c>
      <c r="S32">
        <v>14897.04376</v>
      </c>
      <c r="T32">
        <v>897.96024</v>
      </c>
      <c r="V32">
        <v>458.33</v>
      </c>
      <c r="W32">
        <v>27.499799999999997</v>
      </c>
      <c r="X32">
        <v>430.83019999999999</v>
      </c>
      <c r="Y32">
        <v>516.99623999999994</v>
      </c>
      <c r="Z32">
        <v>15132.04</v>
      </c>
      <c r="AA32">
        <v>912.96</v>
      </c>
      <c r="AJ32">
        <v>0.08</v>
      </c>
      <c r="AK32">
        <v>977.73360000000002</v>
      </c>
      <c r="AL32">
        <v>0.06</v>
      </c>
      <c r="AM32">
        <v>733.30020000000002</v>
      </c>
      <c r="AN32">
        <v>0.12</v>
      </c>
      <c r="AO32">
        <v>1466.6004</v>
      </c>
      <c r="AP32">
        <v>2.0000000000000011E-2</v>
      </c>
      <c r="AQ32">
        <v>244.43340000000012</v>
      </c>
      <c r="AR32">
        <v>5.0000000000000044</v>
      </c>
      <c r="AS32">
        <v>249.43340000000012</v>
      </c>
      <c r="AT32">
        <v>9.1666000000000079</v>
      </c>
      <c r="AU32">
        <v>253.60000000000014</v>
      </c>
    </row>
    <row r="33" spans="1:47">
      <c r="A33" t="e">
        <v>#N/A</v>
      </c>
      <c r="B33" t="e">
        <v>#N/A</v>
      </c>
      <c r="C33" t="s">
        <v>330</v>
      </c>
      <c r="D33" t="s">
        <v>331</v>
      </c>
      <c r="E33">
        <v>12471.67</v>
      </c>
      <c r="F33">
        <v>0.06</v>
      </c>
      <c r="G33">
        <v>748.30020000000002</v>
      </c>
      <c r="H33">
        <v>11723.3698</v>
      </c>
      <c r="I33">
        <v>2344.6739600000001</v>
      </c>
      <c r="J33">
        <v>639</v>
      </c>
      <c r="K33">
        <v>190</v>
      </c>
      <c r="L33">
        <v>14897.04376</v>
      </c>
      <c r="M33">
        <v>897.96024</v>
      </c>
      <c r="O33">
        <v>250</v>
      </c>
      <c r="P33">
        <v>15</v>
      </c>
      <c r="Q33">
        <v>235</v>
      </c>
      <c r="R33">
        <v>282</v>
      </c>
      <c r="S33">
        <v>15179.04376</v>
      </c>
      <c r="T33">
        <v>915.96024</v>
      </c>
      <c r="V33">
        <v>458.33</v>
      </c>
      <c r="W33">
        <v>27.499799999999997</v>
      </c>
      <c r="X33">
        <v>430.83019999999999</v>
      </c>
      <c r="Y33">
        <v>516.99623999999994</v>
      </c>
      <c r="Z33">
        <v>15414.04</v>
      </c>
      <c r="AA33">
        <v>930.96</v>
      </c>
      <c r="AJ33">
        <v>0.08</v>
      </c>
      <c r="AK33">
        <v>997.73360000000002</v>
      </c>
      <c r="AL33">
        <v>0.06</v>
      </c>
      <c r="AM33">
        <v>748.30020000000002</v>
      </c>
      <c r="AN33">
        <v>0.12</v>
      </c>
      <c r="AO33">
        <v>1496.6004</v>
      </c>
      <c r="AP33">
        <v>2.0000000000000011E-2</v>
      </c>
      <c r="AQ33">
        <v>249.43340000000012</v>
      </c>
      <c r="AR33">
        <v>5.0000000000000044</v>
      </c>
      <c r="AS33">
        <v>254.43340000000012</v>
      </c>
      <c r="AT33">
        <v>9.1666000000000079</v>
      </c>
      <c r="AU33">
        <v>258.60000000000014</v>
      </c>
    </row>
    <row r="34" spans="1:47">
      <c r="A34" t="e">
        <v>#N/A</v>
      </c>
      <c r="B34" t="e">
        <v>#N/A</v>
      </c>
      <c r="C34" t="s">
        <v>334</v>
      </c>
      <c r="D34" t="s">
        <v>335</v>
      </c>
      <c r="E34">
        <v>12888.33</v>
      </c>
      <c r="F34">
        <v>0.06</v>
      </c>
      <c r="G34">
        <v>773.2998</v>
      </c>
      <c r="H34">
        <v>12115.030199999999</v>
      </c>
      <c r="I34">
        <v>2423.0060399999998</v>
      </c>
      <c r="J34">
        <v>639</v>
      </c>
      <c r="K34">
        <v>190</v>
      </c>
      <c r="L34">
        <v>15367.036239999999</v>
      </c>
      <c r="M34">
        <v>927.95975999999996</v>
      </c>
      <c r="O34">
        <v>250</v>
      </c>
      <c r="P34">
        <v>15</v>
      </c>
      <c r="Q34">
        <v>235</v>
      </c>
      <c r="R34">
        <v>282</v>
      </c>
      <c r="S34">
        <v>15649.036239999999</v>
      </c>
      <c r="T34">
        <v>945.95975999999996</v>
      </c>
      <c r="V34">
        <v>458.33</v>
      </c>
      <c r="W34">
        <v>27.499799999999997</v>
      </c>
      <c r="X34">
        <v>430.83019999999999</v>
      </c>
      <c r="Y34">
        <v>516.99623999999994</v>
      </c>
      <c r="Z34">
        <v>15884.03248</v>
      </c>
      <c r="AA34">
        <v>960.95952</v>
      </c>
      <c r="AJ34">
        <v>0.08</v>
      </c>
      <c r="AK34">
        <v>1031.0663999999999</v>
      </c>
      <c r="AL34">
        <v>0.06</v>
      </c>
      <c r="AM34">
        <v>773.2998</v>
      </c>
      <c r="AN34">
        <v>0.12</v>
      </c>
      <c r="AO34">
        <v>1546.5996</v>
      </c>
      <c r="AP34">
        <v>1.9999999999999993E-2</v>
      </c>
      <c r="AQ34">
        <v>257.76659999999993</v>
      </c>
      <c r="AR34">
        <v>5.0000000000000044</v>
      </c>
      <c r="AS34">
        <v>262.76659999999993</v>
      </c>
      <c r="AT34">
        <v>9.1666000000000079</v>
      </c>
      <c r="AU34">
        <v>266.93319999999994</v>
      </c>
    </row>
    <row r="35" spans="1:47">
      <c r="A35" t="e">
        <v>#N/A</v>
      </c>
      <c r="B35" t="e">
        <v>#N/A</v>
      </c>
      <c r="C35" t="s">
        <v>338</v>
      </c>
      <c r="D35" t="s">
        <v>339</v>
      </c>
      <c r="E35">
        <v>12888.33</v>
      </c>
      <c r="F35">
        <v>0.06</v>
      </c>
      <c r="G35">
        <v>773.2998</v>
      </c>
      <c r="H35">
        <v>12115.030199999999</v>
      </c>
      <c r="I35">
        <v>2423.0060399999998</v>
      </c>
      <c r="J35">
        <v>639</v>
      </c>
      <c r="K35">
        <v>190</v>
      </c>
      <c r="L35">
        <v>15367.036239999999</v>
      </c>
      <c r="M35">
        <v>927.95975999999996</v>
      </c>
      <c r="O35">
        <v>250</v>
      </c>
      <c r="P35">
        <v>15</v>
      </c>
      <c r="Q35">
        <v>235</v>
      </c>
      <c r="R35">
        <v>282</v>
      </c>
      <c r="S35">
        <v>15649.036239999999</v>
      </c>
      <c r="T35">
        <v>945.95975999999996</v>
      </c>
      <c r="V35">
        <v>458.33</v>
      </c>
      <c r="W35">
        <v>27.499799999999997</v>
      </c>
      <c r="X35">
        <v>430.83019999999999</v>
      </c>
      <c r="Y35">
        <v>516.99623999999994</v>
      </c>
      <c r="Z35">
        <v>15884.03248</v>
      </c>
      <c r="AA35">
        <v>960.95952</v>
      </c>
      <c r="AJ35">
        <v>0.08</v>
      </c>
      <c r="AK35">
        <v>1031.0663999999999</v>
      </c>
      <c r="AL35">
        <v>0.06</v>
      </c>
      <c r="AM35">
        <v>773.2998</v>
      </c>
      <c r="AN35">
        <v>0.12</v>
      </c>
      <c r="AO35">
        <v>1546.5996</v>
      </c>
      <c r="AP35">
        <v>1.9999999999999993E-2</v>
      </c>
      <c r="AQ35">
        <v>257.76659999999993</v>
      </c>
      <c r="AR35">
        <v>5.0000000000000044</v>
      </c>
      <c r="AS35">
        <v>262.76659999999993</v>
      </c>
      <c r="AT35">
        <v>9.1666000000000079</v>
      </c>
      <c r="AU35">
        <v>266.93319999999994</v>
      </c>
    </row>
    <row r="36" spans="1:47">
      <c r="A36" t="e">
        <v>#N/A</v>
      </c>
      <c r="B36" t="e">
        <v>#N/A</v>
      </c>
      <c r="C36" t="s">
        <v>342</v>
      </c>
      <c r="D36" t="s">
        <v>343</v>
      </c>
      <c r="E36">
        <v>13305</v>
      </c>
      <c r="F36">
        <v>0.06</v>
      </c>
      <c r="G36">
        <v>798.3</v>
      </c>
      <c r="H36">
        <v>12506.7</v>
      </c>
      <c r="I36">
        <v>2501.34</v>
      </c>
      <c r="J36">
        <v>639</v>
      </c>
      <c r="K36">
        <v>190</v>
      </c>
      <c r="L36">
        <v>15837.04</v>
      </c>
      <c r="M36">
        <v>957.95999999999992</v>
      </c>
      <c r="O36">
        <v>250</v>
      </c>
      <c r="P36">
        <v>15</v>
      </c>
      <c r="Q36">
        <v>235</v>
      </c>
      <c r="R36">
        <v>282</v>
      </c>
      <c r="S36">
        <v>16119.04</v>
      </c>
      <c r="T36">
        <v>975.95999999999992</v>
      </c>
      <c r="V36">
        <v>458.33</v>
      </c>
      <c r="W36">
        <v>27.499799999999997</v>
      </c>
      <c r="X36">
        <v>430.83019999999999</v>
      </c>
      <c r="Y36">
        <v>516.99623999999994</v>
      </c>
      <c r="Z36">
        <v>16354.036240000001</v>
      </c>
      <c r="AA36">
        <v>990.95975999999996</v>
      </c>
      <c r="AJ36">
        <v>0.08</v>
      </c>
      <c r="AK36">
        <v>1064.4000000000001</v>
      </c>
      <c r="AL36">
        <v>0.06</v>
      </c>
      <c r="AM36">
        <v>798.3</v>
      </c>
      <c r="AN36">
        <v>0.12</v>
      </c>
      <c r="AO36">
        <v>1596.6</v>
      </c>
      <c r="AP36">
        <v>2.0000000000000011E-2</v>
      </c>
      <c r="AQ36">
        <v>266.10000000000014</v>
      </c>
      <c r="AR36">
        <v>5.0000000000000044</v>
      </c>
      <c r="AS36">
        <v>271.10000000000014</v>
      </c>
      <c r="AT36">
        <v>9.1666000000000079</v>
      </c>
      <c r="AU36">
        <v>275.26660000000015</v>
      </c>
    </row>
    <row r="37" spans="1:47">
      <c r="A37" t="e">
        <v>#N/A</v>
      </c>
      <c r="B37" t="e">
        <v>#N/A</v>
      </c>
      <c r="C37" t="s">
        <v>346</v>
      </c>
      <c r="D37" t="s">
        <v>347</v>
      </c>
      <c r="E37">
        <v>13555</v>
      </c>
      <c r="F37">
        <v>0.06</v>
      </c>
      <c r="G37">
        <v>813.3</v>
      </c>
      <c r="H37">
        <v>12741.7</v>
      </c>
      <c r="I37">
        <v>2548.34</v>
      </c>
      <c r="J37">
        <v>639</v>
      </c>
      <c r="K37">
        <v>190</v>
      </c>
      <c r="L37">
        <v>16119.04</v>
      </c>
      <c r="M37">
        <v>975.95999999999992</v>
      </c>
      <c r="O37">
        <v>250</v>
      </c>
      <c r="P37">
        <v>15</v>
      </c>
      <c r="Q37">
        <v>235</v>
      </c>
      <c r="R37">
        <v>282</v>
      </c>
      <c r="S37">
        <v>16401.04</v>
      </c>
      <c r="T37">
        <v>993.95999999999992</v>
      </c>
      <c r="V37">
        <v>458.33</v>
      </c>
      <c r="W37">
        <v>27.499799999999997</v>
      </c>
      <c r="X37">
        <v>430.83019999999999</v>
      </c>
      <c r="Y37">
        <v>516.99623999999994</v>
      </c>
      <c r="Z37">
        <v>16636.036240000001</v>
      </c>
      <c r="AA37">
        <v>1008.95976</v>
      </c>
      <c r="AJ37">
        <v>0.08</v>
      </c>
      <c r="AK37">
        <v>1084.4000000000001</v>
      </c>
      <c r="AL37">
        <v>0.06</v>
      </c>
      <c r="AM37">
        <v>813.3</v>
      </c>
      <c r="AN37">
        <v>0.12</v>
      </c>
      <c r="AO37">
        <v>1626.6</v>
      </c>
      <c r="AP37">
        <v>2.0000000000000011E-2</v>
      </c>
      <c r="AQ37">
        <v>271.10000000000014</v>
      </c>
      <c r="AR37">
        <v>5.0000000000000044</v>
      </c>
      <c r="AS37">
        <v>276.10000000000014</v>
      </c>
      <c r="AT37">
        <v>9.1666000000000079</v>
      </c>
      <c r="AU37">
        <v>280.26660000000015</v>
      </c>
    </row>
    <row r="38" spans="1:47">
      <c r="A38" t="e">
        <v>#N/A</v>
      </c>
      <c r="B38" t="e">
        <v>#N/A</v>
      </c>
      <c r="C38" t="s">
        <v>350</v>
      </c>
      <c r="D38" t="s">
        <v>351</v>
      </c>
      <c r="E38">
        <v>13971.67</v>
      </c>
      <c r="F38">
        <v>0.06</v>
      </c>
      <c r="G38">
        <v>838.30020000000002</v>
      </c>
      <c r="H38">
        <v>13133.3698</v>
      </c>
      <c r="I38">
        <v>2626.6739600000001</v>
      </c>
      <c r="J38">
        <v>639</v>
      </c>
      <c r="K38">
        <v>190</v>
      </c>
      <c r="L38">
        <v>16589.04376</v>
      </c>
      <c r="M38">
        <v>1005.96024</v>
      </c>
      <c r="O38">
        <v>250</v>
      </c>
      <c r="P38">
        <v>15</v>
      </c>
      <c r="Q38">
        <v>235</v>
      </c>
      <c r="R38">
        <v>282</v>
      </c>
      <c r="S38">
        <v>16871.04376</v>
      </c>
      <c r="T38">
        <v>1023.96024</v>
      </c>
      <c r="V38">
        <v>458.33</v>
      </c>
      <c r="W38">
        <v>27.499799999999997</v>
      </c>
      <c r="X38">
        <v>430.83019999999999</v>
      </c>
      <c r="Y38">
        <v>516.99623999999994</v>
      </c>
      <c r="Z38">
        <v>17106.04</v>
      </c>
      <c r="AA38">
        <v>1038.96</v>
      </c>
      <c r="AJ38">
        <v>0.08</v>
      </c>
      <c r="AK38">
        <v>1117.7336</v>
      </c>
      <c r="AL38">
        <v>0.06</v>
      </c>
      <c r="AM38">
        <v>838.30020000000002</v>
      </c>
      <c r="AN38">
        <v>0.12</v>
      </c>
      <c r="AO38">
        <v>1676.6004</v>
      </c>
      <c r="AP38">
        <v>2.0000000000000007E-2</v>
      </c>
      <c r="AQ38">
        <v>279.43340000000012</v>
      </c>
      <c r="AR38">
        <v>5.0000000000000044</v>
      </c>
      <c r="AS38">
        <v>284.43340000000012</v>
      </c>
      <c r="AT38">
        <v>9.1666000000000079</v>
      </c>
      <c r="AU38">
        <v>288.60000000000014</v>
      </c>
    </row>
    <row r="39" spans="1:47">
      <c r="A39" t="e">
        <v>#N/A</v>
      </c>
      <c r="B39" t="e">
        <v>#N/A</v>
      </c>
      <c r="C39" t="s">
        <v>354</v>
      </c>
      <c r="D39" t="s">
        <v>355</v>
      </c>
      <c r="E39">
        <v>13305</v>
      </c>
      <c r="F39">
        <v>0.06</v>
      </c>
      <c r="G39">
        <v>798.3</v>
      </c>
      <c r="H39">
        <v>12506.7</v>
      </c>
      <c r="I39">
        <v>2501.34</v>
      </c>
      <c r="J39">
        <v>639</v>
      </c>
      <c r="K39">
        <v>190</v>
      </c>
      <c r="L39">
        <v>15837.04</v>
      </c>
      <c r="M39">
        <v>957.95999999999992</v>
      </c>
      <c r="O39">
        <v>250</v>
      </c>
      <c r="P39">
        <v>15</v>
      </c>
      <c r="Q39">
        <v>235</v>
      </c>
      <c r="R39">
        <v>282</v>
      </c>
      <c r="S39">
        <v>16119.04</v>
      </c>
      <c r="T39">
        <v>975.95999999999992</v>
      </c>
      <c r="V39">
        <v>458.33</v>
      </c>
      <c r="W39">
        <v>27.499799999999997</v>
      </c>
      <c r="X39">
        <v>430.83019999999999</v>
      </c>
      <c r="Y39">
        <v>516.99623999999994</v>
      </c>
      <c r="Z39">
        <v>16354.036240000001</v>
      </c>
      <c r="AA39">
        <v>990.95975999999996</v>
      </c>
      <c r="AJ39">
        <v>0.08</v>
      </c>
      <c r="AK39">
        <v>1064.4000000000001</v>
      </c>
      <c r="AL39">
        <v>0.06</v>
      </c>
      <c r="AM39">
        <v>798.3</v>
      </c>
      <c r="AN39">
        <v>0.12</v>
      </c>
      <c r="AO39">
        <v>1596.6</v>
      </c>
      <c r="AP39">
        <v>2.0000000000000011E-2</v>
      </c>
      <c r="AQ39">
        <v>266.10000000000014</v>
      </c>
      <c r="AR39">
        <v>5.0000000000000044</v>
      </c>
      <c r="AS39">
        <v>271.10000000000014</v>
      </c>
      <c r="AT39">
        <v>9.1666000000000079</v>
      </c>
      <c r="AU39">
        <v>275.26660000000015</v>
      </c>
    </row>
    <row r="40" spans="1:47">
      <c r="A40" t="e">
        <v>#N/A</v>
      </c>
      <c r="B40" t="e">
        <v>#N/A</v>
      </c>
      <c r="C40" t="s">
        <v>358</v>
      </c>
      <c r="D40" t="s">
        <v>359</v>
      </c>
      <c r="E40">
        <v>13721.67</v>
      </c>
      <c r="F40">
        <v>0.06</v>
      </c>
      <c r="G40">
        <v>823.30020000000002</v>
      </c>
      <c r="H40">
        <v>12898.3698</v>
      </c>
      <c r="I40">
        <v>2579.6739600000001</v>
      </c>
      <c r="J40">
        <v>639</v>
      </c>
      <c r="K40">
        <v>190</v>
      </c>
      <c r="L40">
        <v>16307.04376</v>
      </c>
      <c r="M40">
        <v>987.96024</v>
      </c>
      <c r="O40">
        <v>250</v>
      </c>
      <c r="P40">
        <v>15</v>
      </c>
      <c r="Q40">
        <v>235</v>
      </c>
      <c r="R40">
        <v>282</v>
      </c>
      <c r="S40">
        <v>16589.04376</v>
      </c>
      <c r="T40">
        <v>1005.96024</v>
      </c>
      <c r="V40">
        <v>458.33</v>
      </c>
      <c r="W40">
        <v>27.499799999999997</v>
      </c>
      <c r="X40">
        <v>430.83019999999999</v>
      </c>
      <c r="Y40">
        <v>516.99623999999994</v>
      </c>
      <c r="Z40">
        <v>16824.04</v>
      </c>
      <c r="AA40">
        <v>1020.96</v>
      </c>
      <c r="AJ40">
        <v>0.08</v>
      </c>
      <c r="AK40">
        <v>1097.7336</v>
      </c>
      <c r="AL40">
        <v>0.06</v>
      </c>
      <c r="AM40">
        <v>823.30020000000002</v>
      </c>
      <c r="AN40">
        <v>0.12</v>
      </c>
      <c r="AO40">
        <v>1646.6004</v>
      </c>
      <c r="AP40">
        <v>2.0000000000000007E-2</v>
      </c>
      <c r="AQ40">
        <v>274.43340000000012</v>
      </c>
      <c r="AR40">
        <v>5.0000000000000044</v>
      </c>
      <c r="AS40">
        <v>279.43340000000012</v>
      </c>
      <c r="AT40">
        <v>9.1666000000000079</v>
      </c>
      <c r="AU40">
        <v>283.60000000000014</v>
      </c>
    </row>
    <row r="41" spans="1:47">
      <c r="A41" t="e">
        <v>#N/A</v>
      </c>
      <c r="B41" t="e">
        <v>#N/A</v>
      </c>
      <c r="C41" t="s">
        <v>362</v>
      </c>
      <c r="D41" t="s">
        <v>363</v>
      </c>
      <c r="E41">
        <v>14138.33</v>
      </c>
      <c r="F41">
        <v>0.06</v>
      </c>
      <c r="G41">
        <v>848.2998</v>
      </c>
      <c r="H41">
        <v>13290.030199999999</v>
      </c>
      <c r="I41">
        <v>2658.0060400000002</v>
      </c>
      <c r="J41">
        <v>639</v>
      </c>
      <c r="K41">
        <v>190</v>
      </c>
      <c r="L41">
        <v>16777.036240000001</v>
      </c>
      <c r="M41">
        <v>1017.95976</v>
      </c>
      <c r="O41">
        <v>250</v>
      </c>
      <c r="P41">
        <v>15</v>
      </c>
      <c r="Q41">
        <v>235</v>
      </c>
      <c r="R41">
        <v>282</v>
      </c>
      <c r="S41">
        <v>17059.036240000001</v>
      </c>
      <c r="T41">
        <v>1035.95976</v>
      </c>
      <c r="V41">
        <v>458.33</v>
      </c>
      <c r="W41">
        <v>27.499799999999997</v>
      </c>
      <c r="X41">
        <v>430.83019999999999</v>
      </c>
      <c r="Y41">
        <v>516.99623999999994</v>
      </c>
      <c r="Z41">
        <v>17294.032480000002</v>
      </c>
      <c r="AA41">
        <v>1050.9595200000001</v>
      </c>
      <c r="AJ41">
        <v>0.08</v>
      </c>
      <c r="AK41">
        <v>1131.0663999999999</v>
      </c>
      <c r="AL41">
        <v>0.06</v>
      </c>
      <c r="AM41">
        <v>848.2998</v>
      </c>
      <c r="AN41">
        <v>0.12</v>
      </c>
      <c r="AO41">
        <v>1696.5996</v>
      </c>
      <c r="AP41">
        <v>1.9999999999999993E-2</v>
      </c>
      <c r="AQ41">
        <v>282.76659999999993</v>
      </c>
      <c r="AR41">
        <v>5.0000000000000044</v>
      </c>
      <c r="AS41">
        <v>287.76659999999993</v>
      </c>
      <c r="AT41">
        <v>9.1666000000000079</v>
      </c>
      <c r="AU41">
        <v>291.93319999999994</v>
      </c>
    </row>
    <row r="42" spans="1:47">
      <c r="A42" t="e">
        <v>#N/A</v>
      </c>
      <c r="B42" t="e">
        <v>#N/A</v>
      </c>
      <c r="C42" t="s">
        <v>366</v>
      </c>
      <c r="D42" t="s">
        <v>367</v>
      </c>
      <c r="E42">
        <v>13721.67</v>
      </c>
      <c r="F42">
        <v>0.06</v>
      </c>
      <c r="G42">
        <v>823.30020000000002</v>
      </c>
      <c r="H42">
        <v>12898.3698</v>
      </c>
      <c r="I42">
        <v>2579.6739600000001</v>
      </c>
      <c r="J42">
        <v>639</v>
      </c>
      <c r="K42">
        <v>190</v>
      </c>
      <c r="L42">
        <v>16307.04376</v>
      </c>
      <c r="M42">
        <v>987.96024</v>
      </c>
      <c r="O42">
        <v>250</v>
      </c>
      <c r="P42">
        <v>15</v>
      </c>
      <c r="Q42">
        <v>235</v>
      </c>
      <c r="R42">
        <v>282</v>
      </c>
      <c r="S42">
        <v>16589.04376</v>
      </c>
      <c r="T42">
        <v>1005.96024</v>
      </c>
      <c r="V42">
        <v>458.33</v>
      </c>
      <c r="W42">
        <v>27.499799999999997</v>
      </c>
      <c r="X42">
        <v>430.83019999999999</v>
      </c>
      <c r="Y42">
        <v>516.99623999999994</v>
      </c>
      <c r="Z42">
        <v>16824.04</v>
      </c>
      <c r="AA42">
        <v>1020.96</v>
      </c>
      <c r="AJ42">
        <v>0.08</v>
      </c>
      <c r="AK42">
        <v>1097.7336</v>
      </c>
      <c r="AL42">
        <v>0.06</v>
      </c>
      <c r="AM42">
        <v>823.30020000000002</v>
      </c>
      <c r="AN42">
        <v>0.12</v>
      </c>
      <c r="AO42">
        <v>1646.6004</v>
      </c>
      <c r="AP42">
        <v>2.0000000000000007E-2</v>
      </c>
      <c r="AQ42">
        <v>274.43340000000012</v>
      </c>
      <c r="AR42">
        <v>5.0000000000000044</v>
      </c>
      <c r="AS42">
        <v>279.43340000000012</v>
      </c>
      <c r="AT42">
        <v>9.1666000000000079</v>
      </c>
      <c r="AU42">
        <v>283.60000000000014</v>
      </c>
    </row>
    <row r="43" spans="1:47">
      <c r="A43" t="e">
        <v>#N/A</v>
      </c>
      <c r="B43" t="e">
        <v>#N/A</v>
      </c>
      <c r="C43" t="s">
        <v>370</v>
      </c>
      <c r="D43" t="s">
        <v>371</v>
      </c>
      <c r="E43">
        <v>14138.33</v>
      </c>
      <c r="F43">
        <v>0.06</v>
      </c>
      <c r="G43">
        <v>848.2998</v>
      </c>
      <c r="H43">
        <v>13290.030199999999</v>
      </c>
      <c r="I43">
        <v>2658.0060400000002</v>
      </c>
      <c r="J43">
        <v>639</v>
      </c>
      <c r="K43">
        <v>190</v>
      </c>
      <c r="L43">
        <v>16777.036240000001</v>
      </c>
      <c r="M43">
        <v>1017.95976</v>
      </c>
      <c r="O43">
        <v>250</v>
      </c>
      <c r="P43">
        <v>15</v>
      </c>
      <c r="Q43">
        <v>235</v>
      </c>
      <c r="R43">
        <v>282</v>
      </c>
      <c r="S43">
        <v>17059.036240000001</v>
      </c>
      <c r="T43">
        <v>1035.95976</v>
      </c>
      <c r="V43">
        <v>458.33</v>
      </c>
      <c r="W43">
        <v>27.499799999999997</v>
      </c>
      <c r="X43">
        <v>430.83019999999999</v>
      </c>
      <c r="Y43">
        <v>516.99623999999994</v>
      </c>
      <c r="Z43">
        <v>17294.032480000002</v>
      </c>
      <c r="AA43">
        <v>1050.9595200000001</v>
      </c>
      <c r="AJ43">
        <v>0.08</v>
      </c>
      <c r="AK43">
        <v>1131.0663999999999</v>
      </c>
      <c r="AL43">
        <v>0.06</v>
      </c>
      <c r="AM43">
        <v>848.2998</v>
      </c>
      <c r="AN43">
        <v>0.12</v>
      </c>
      <c r="AO43">
        <v>1696.5996</v>
      </c>
      <c r="AP43">
        <v>1.9999999999999993E-2</v>
      </c>
      <c r="AQ43">
        <v>282.76659999999993</v>
      </c>
      <c r="AR43">
        <v>5.0000000000000044</v>
      </c>
      <c r="AS43">
        <v>287.76659999999993</v>
      </c>
      <c r="AT43">
        <v>9.1666000000000079</v>
      </c>
      <c r="AU43">
        <v>291.93319999999994</v>
      </c>
    </row>
    <row r="44" spans="1:47">
      <c r="A44" t="e">
        <v>#N/A</v>
      </c>
      <c r="B44" t="e">
        <v>#N/A</v>
      </c>
      <c r="C44" t="s">
        <v>374</v>
      </c>
      <c r="D44" t="s">
        <v>375</v>
      </c>
      <c r="E44">
        <v>14555</v>
      </c>
      <c r="F44">
        <v>0.06</v>
      </c>
      <c r="G44">
        <v>873.3</v>
      </c>
      <c r="H44">
        <v>13681.7</v>
      </c>
      <c r="I44">
        <v>2736.34</v>
      </c>
      <c r="J44">
        <v>639</v>
      </c>
      <c r="K44">
        <v>190</v>
      </c>
      <c r="L44">
        <v>17247.04</v>
      </c>
      <c r="M44">
        <v>1047.9599999999998</v>
      </c>
      <c r="O44">
        <v>250</v>
      </c>
      <c r="P44">
        <v>15</v>
      </c>
      <c r="Q44">
        <v>235</v>
      </c>
      <c r="R44">
        <v>282</v>
      </c>
      <c r="S44">
        <v>17529.04</v>
      </c>
      <c r="T44">
        <v>1065.9599999999998</v>
      </c>
      <c r="V44">
        <v>458.33</v>
      </c>
      <c r="W44">
        <v>27.499799999999997</v>
      </c>
      <c r="X44">
        <v>430.83019999999999</v>
      </c>
      <c r="Y44">
        <v>516.99623999999994</v>
      </c>
      <c r="Z44">
        <v>17764.036240000001</v>
      </c>
      <c r="AA44">
        <v>1080.95976</v>
      </c>
      <c r="AJ44">
        <v>0.08</v>
      </c>
      <c r="AK44">
        <v>1164.4000000000001</v>
      </c>
      <c r="AL44">
        <v>0.06</v>
      </c>
      <c r="AM44">
        <v>873.3</v>
      </c>
      <c r="AN44">
        <v>0.12</v>
      </c>
      <c r="AO44">
        <v>1746.6</v>
      </c>
      <c r="AP44">
        <v>2.0000000000000011E-2</v>
      </c>
      <c r="AQ44">
        <v>291.10000000000014</v>
      </c>
      <c r="AR44">
        <v>5.0000000000000044</v>
      </c>
      <c r="AS44">
        <v>296.10000000000014</v>
      </c>
      <c r="AT44">
        <v>9.1666000000000079</v>
      </c>
      <c r="AU44">
        <v>300.26660000000015</v>
      </c>
    </row>
    <row r="45" spans="1:47">
      <c r="A45" t="e">
        <v>#N/A</v>
      </c>
      <c r="B45" t="e">
        <v>#N/A</v>
      </c>
      <c r="C45" t="s">
        <v>378</v>
      </c>
      <c r="D45" t="s">
        <v>379</v>
      </c>
      <c r="E45">
        <v>13971.67</v>
      </c>
      <c r="F45">
        <v>0.06</v>
      </c>
      <c r="G45">
        <v>838.30020000000002</v>
      </c>
      <c r="H45">
        <v>13133.3698</v>
      </c>
      <c r="I45">
        <v>2626.6739600000001</v>
      </c>
      <c r="J45">
        <v>639</v>
      </c>
      <c r="K45">
        <v>190</v>
      </c>
      <c r="L45">
        <v>16589.04376</v>
      </c>
      <c r="M45">
        <v>1005.96024</v>
      </c>
      <c r="O45">
        <v>250</v>
      </c>
      <c r="P45">
        <v>15</v>
      </c>
      <c r="Q45">
        <v>235</v>
      </c>
      <c r="R45">
        <v>282</v>
      </c>
      <c r="S45">
        <v>16871.04376</v>
      </c>
      <c r="T45">
        <v>1023.96024</v>
      </c>
      <c r="V45">
        <v>458.33</v>
      </c>
      <c r="W45">
        <v>27.499799999999997</v>
      </c>
      <c r="X45">
        <v>430.83019999999999</v>
      </c>
      <c r="Y45">
        <v>516.99623999999994</v>
      </c>
      <c r="Z45">
        <v>17106.04</v>
      </c>
      <c r="AA45">
        <v>1038.96</v>
      </c>
      <c r="AJ45">
        <v>0.08</v>
      </c>
      <c r="AK45">
        <v>1117.7336</v>
      </c>
      <c r="AL45">
        <v>0.06</v>
      </c>
      <c r="AM45">
        <v>838.30020000000002</v>
      </c>
      <c r="AN45">
        <v>0.12</v>
      </c>
      <c r="AO45">
        <v>1676.6004</v>
      </c>
      <c r="AP45">
        <v>2.0000000000000007E-2</v>
      </c>
      <c r="AQ45">
        <v>279.43340000000012</v>
      </c>
      <c r="AR45">
        <v>5.0000000000000044</v>
      </c>
      <c r="AS45">
        <v>284.43340000000012</v>
      </c>
      <c r="AT45">
        <v>9.1666000000000079</v>
      </c>
      <c r="AU45">
        <v>288.60000000000014</v>
      </c>
    </row>
    <row r="46" spans="1:47">
      <c r="A46" t="e">
        <v>#N/A</v>
      </c>
      <c r="B46" t="e">
        <v>#N/A</v>
      </c>
      <c r="C46" t="s">
        <v>382</v>
      </c>
      <c r="D46" t="s">
        <v>383</v>
      </c>
      <c r="E46">
        <v>14388.33</v>
      </c>
      <c r="F46">
        <v>0.06</v>
      </c>
      <c r="G46">
        <v>863.2998</v>
      </c>
      <c r="H46">
        <v>13525.030199999999</v>
      </c>
      <c r="I46">
        <v>2705.0060400000002</v>
      </c>
      <c r="J46">
        <v>639</v>
      </c>
      <c r="K46">
        <v>190</v>
      </c>
      <c r="L46">
        <v>17059.036240000001</v>
      </c>
      <c r="M46">
        <v>1035.95976</v>
      </c>
      <c r="O46">
        <v>250</v>
      </c>
      <c r="P46">
        <v>15</v>
      </c>
      <c r="Q46">
        <v>235</v>
      </c>
      <c r="R46">
        <v>282</v>
      </c>
      <c r="S46">
        <v>17341.036240000001</v>
      </c>
      <c r="T46">
        <v>1053.95976</v>
      </c>
      <c r="V46">
        <v>458.33</v>
      </c>
      <c r="W46">
        <v>27.499799999999997</v>
      </c>
      <c r="X46">
        <v>430.83019999999999</v>
      </c>
      <c r="Y46">
        <v>516.99623999999994</v>
      </c>
      <c r="Z46">
        <v>17576.032480000002</v>
      </c>
      <c r="AA46">
        <v>1068.9595200000001</v>
      </c>
      <c r="AJ46">
        <v>0.08</v>
      </c>
      <c r="AK46">
        <v>1151.0663999999999</v>
      </c>
      <c r="AL46">
        <v>0.06</v>
      </c>
      <c r="AM46">
        <v>863.2998</v>
      </c>
      <c r="AN46">
        <v>0.12</v>
      </c>
      <c r="AO46">
        <v>1726.5996</v>
      </c>
      <c r="AP46">
        <v>1.9999999999999993E-2</v>
      </c>
      <c r="AQ46">
        <v>287.76659999999993</v>
      </c>
      <c r="AR46">
        <v>5.0000000000000044</v>
      </c>
      <c r="AS46">
        <v>292.76659999999993</v>
      </c>
      <c r="AT46">
        <v>9.1666000000000079</v>
      </c>
      <c r="AU46">
        <v>296.93319999999994</v>
      </c>
    </row>
    <row r="47" spans="1:47">
      <c r="A47" t="e">
        <v>#N/A</v>
      </c>
      <c r="B47" t="e">
        <v>#N/A</v>
      </c>
      <c r="C47" t="s">
        <v>386</v>
      </c>
      <c r="D47" t="s">
        <v>387</v>
      </c>
      <c r="E47">
        <v>14805</v>
      </c>
      <c r="F47">
        <v>0.06</v>
      </c>
      <c r="G47">
        <v>888.3</v>
      </c>
      <c r="H47">
        <v>13916.7</v>
      </c>
      <c r="I47">
        <v>2783.34</v>
      </c>
      <c r="J47">
        <v>639</v>
      </c>
      <c r="K47">
        <v>190</v>
      </c>
      <c r="L47">
        <v>17529.04</v>
      </c>
      <c r="M47">
        <v>1065.9599999999998</v>
      </c>
      <c r="O47">
        <v>250</v>
      </c>
      <c r="P47">
        <v>15</v>
      </c>
      <c r="Q47">
        <v>235</v>
      </c>
      <c r="R47">
        <v>282</v>
      </c>
      <c r="S47">
        <v>17811.04</v>
      </c>
      <c r="T47">
        <v>1083.9599999999998</v>
      </c>
      <c r="V47">
        <v>458.33</v>
      </c>
      <c r="W47">
        <v>27.499799999999997</v>
      </c>
      <c r="X47">
        <v>430.83019999999999</v>
      </c>
      <c r="Y47">
        <v>516.99623999999994</v>
      </c>
      <c r="Z47">
        <v>18046.036240000001</v>
      </c>
      <c r="AA47">
        <v>1098.95976</v>
      </c>
      <c r="AJ47">
        <v>0.08</v>
      </c>
      <c r="AK47">
        <v>1184.4000000000001</v>
      </c>
      <c r="AL47">
        <v>0.06</v>
      </c>
      <c r="AM47">
        <v>888.3</v>
      </c>
      <c r="AN47">
        <v>0.12</v>
      </c>
      <c r="AO47">
        <v>1776.6</v>
      </c>
      <c r="AP47">
        <v>1.9999999999999993E-2</v>
      </c>
      <c r="AQ47">
        <v>296.09999999999991</v>
      </c>
      <c r="AR47">
        <v>5.0000000000000044</v>
      </c>
      <c r="AS47">
        <v>301.09999999999991</v>
      </c>
      <c r="AT47">
        <v>9.1666000000000079</v>
      </c>
      <c r="AU47">
        <v>305.26659999999993</v>
      </c>
    </row>
    <row r="48" spans="1:47">
      <c r="A48" t="e">
        <v>#N/A</v>
      </c>
      <c r="B48" t="e">
        <v>#N/A</v>
      </c>
      <c r="C48" t="s">
        <v>390</v>
      </c>
      <c r="D48" t="s">
        <v>391</v>
      </c>
      <c r="E48">
        <v>14388.33</v>
      </c>
      <c r="F48">
        <v>0.06</v>
      </c>
      <c r="G48">
        <v>863.2998</v>
      </c>
      <c r="H48">
        <v>13525.030199999999</v>
      </c>
      <c r="I48">
        <v>2705.0060400000002</v>
      </c>
      <c r="J48">
        <v>639</v>
      </c>
      <c r="K48">
        <v>190</v>
      </c>
      <c r="L48">
        <v>17059.036240000001</v>
      </c>
      <c r="M48">
        <v>1035.95976</v>
      </c>
      <c r="O48">
        <v>250</v>
      </c>
      <c r="P48">
        <v>15</v>
      </c>
      <c r="Q48">
        <v>235</v>
      </c>
      <c r="R48">
        <v>282</v>
      </c>
      <c r="S48">
        <v>17341.036240000001</v>
      </c>
      <c r="T48">
        <v>1053.95976</v>
      </c>
      <c r="V48">
        <v>458.33</v>
      </c>
      <c r="W48">
        <v>27.499799999999997</v>
      </c>
      <c r="X48">
        <v>430.83019999999999</v>
      </c>
      <c r="Y48">
        <v>516.99623999999994</v>
      </c>
      <c r="Z48">
        <v>17576.032480000002</v>
      </c>
      <c r="AA48">
        <v>1068.9595200000001</v>
      </c>
      <c r="AJ48">
        <v>0.08</v>
      </c>
      <c r="AK48">
        <v>1151.0663999999999</v>
      </c>
      <c r="AL48">
        <v>0.06</v>
      </c>
      <c r="AM48">
        <v>863.2998</v>
      </c>
      <c r="AN48">
        <v>0.12</v>
      </c>
      <c r="AO48">
        <v>1726.5996</v>
      </c>
      <c r="AP48">
        <v>1.9999999999999993E-2</v>
      </c>
      <c r="AQ48">
        <v>287.76659999999993</v>
      </c>
      <c r="AR48">
        <v>5.0000000000000044</v>
      </c>
      <c r="AS48">
        <v>292.76659999999993</v>
      </c>
      <c r="AT48">
        <v>9.1666000000000079</v>
      </c>
      <c r="AU48">
        <v>296.93319999999994</v>
      </c>
    </row>
    <row r="49" spans="1:47">
      <c r="A49" t="e">
        <v>#N/A</v>
      </c>
      <c r="B49" t="e">
        <v>#N/A</v>
      </c>
      <c r="C49" t="s">
        <v>394</v>
      </c>
      <c r="D49" t="s">
        <v>395</v>
      </c>
      <c r="E49">
        <v>14805</v>
      </c>
      <c r="F49">
        <v>0.06</v>
      </c>
      <c r="G49">
        <v>888.3</v>
      </c>
      <c r="H49">
        <v>13916.7</v>
      </c>
      <c r="I49">
        <v>2783.34</v>
      </c>
      <c r="J49">
        <v>639</v>
      </c>
      <c r="K49">
        <v>190</v>
      </c>
      <c r="L49">
        <v>17529.04</v>
      </c>
      <c r="M49">
        <v>1065.9599999999998</v>
      </c>
      <c r="O49">
        <v>250</v>
      </c>
      <c r="P49">
        <v>15</v>
      </c>
      <c r="Q49">
        <v>235</v>
      </c>
      <c r="R49">
        <v>282</v>
      </c>
      <c r="S49">
        <v>17811.04</v>
      </c>
      <c r="T49">
        <v>1083.9599999999998</v>
      </c>
      <c r="V49">
        <v>458.33</v>
      </c>
      <c r="W49">
        <v>27.499799999999997</v>
      </c>
      <c r="X49">
        <v>430.83019999999999</v>
      </c>
      <c r="Y49">
        <v>516.99623999999994</v>
      </c>
      <c r="Z49">
        <v>18046.036240000001</v>
      </c>
      <c r="AA49">
        <v>1098.95976</v>
      </c>
      <c r="AJ49">
        <v>0.08</v>
      </c>
      <c r="AK49">
        <v>1184.4000000000001</v>
      </c>
      <c r="AL49">
        <v>0.06</v>
      </c>
      <c r="AM49">
        <v>888.3</v>
      </c>
      <c r="AN49">
        <v>0.12</v>
      </c>
      <c r="AO49">
        <v>1776.6</v>
      </c>
      <c r="AP49">
        <v>1.9999999999999993E-2</v>
      </c>
      <c r="AQ49">
        <v>296.09999999999991</v>
      </c>
      <c r="AR49">
        <v>5.0000000000000044</v>
      </c>
      <c r="AS49">
        <v>301.09999999999991</v>
      </c>
      <c r="AT49">
        <v>9.1666000000000079</v>
      </c>
      <c r="AU49">
        <v>305.26659999999993</v>
      </c>
    </row>
    <row r="50" spans="1:47">
      <c r="A50" t="e">
        <v>#N/A</v>
      </c>
      <c r="B50" t="e">
        <v>#N/A</v>
      </c>
      <c r="C50" t="s">
        <v>398</v>
      </c>
      <c r="D50" t="s">
        <v>399</v>
      </c>
      <c r="E50">
        <v>15221.67</v>
      </c>
      <c r="F50">
        <v>0.06</v>
      </c>
      <c r="G50">
        <v>913.30020000000002</v>
      </c>
      <c r="H50">
        <v>14308.3698</v>
      </c>
      <c r="I50">
        <v>2861.6739600000001</v>
      </c>
      <c r="J50">
        <v>639</v>
      </c>
      <c r="K50">
        <v>190</v>
      </c>
      <c r="L50">
        <v>17999.04376</v>
      </c>
      <c r="M50">
        <v>1095.9602399999999</v>
      </c>
      <c r="O50">
        <v>250</v>
      </c>
      <c r="P50">
        <v>15</v>
      </c>
      <c r="Q50">
        <v>235</v>
      </c>
      <c r="R50">
        <v>282</v>
      </c>
      <c r="S50">
        <v>18281.04376</v>
      </c>
      <c r="T50">
        <v>1113.9602399999999</v>
      </c>
      <c r="V50">
        <v>458.33</v>
      </c>
      <c r="W50">
        <v>27.499799999999997</v>
      </c>
      <c r="X50">
        <v>430.83019999999999</v>
      </c>
      <c r="Y50">
        <v>516.99623999999994</v>
      </c>
      <c r="Z50">
        <v>18516.04</v>
      </c>
      <c r="AA50">
        <v>1128.96</v>
      </c>
      <c r="AJ50">
        <v>0.08</v>
      </c>
      <c r="AK50">
        <v>1217.7336</v>
      </c>
      <c r="AL50">
        <v>0.06</v>
      </c>
      <c r="AM50">
        <v>913.30020000000002</v>
      </c>
      <c r="AN50">
        <v>0.12</v>
      </c>
      <c r="AO50">
        <v>1826.6004</v>
      </c>
      <c r="AP50">
        <v>2.0000000000000007E-2</v>
      </c>
      <c r="AQ50">
        <v>304.43340000000012</v>
      </c>
      <c r="AR50">
        <v>5.0000000000000044</v>
      </c>
      <c r="AS50">
        <v>309.43340000000012</v>
      </c>
      <c r="AT50">
        <v>9.1666000000000079</v>
      </c>
      <c r="AU50">
        <v>313.60000000000014</v>
      </c>
    </row>
    <row r="51" spans="1:47">
      <c r="A51" t="e">
        <v>#N/A</v>
      </c>
      <c r="B51" t="e">
        <v>#N/A</v>
      </c>
      <c r="C51" t="s">
        <v>402</v>
      </c>
      <c r="D51" t="s">
        <v>403</v>
      </c>
      <c r="E51">
        <v>13971.67</v>
      </c>
      <c r="F51">
        <v>0.06</v>
      </c>
      <c r="G51">
        <v>838.30020000000002</v>
      </c>
      <c r="H51">
        <v>13133.3698</v>
      </c>
      <c r="I51">
        <v>2626.6739600000001</v>
      </c>
      <c r="J51">
        <v>639</v>
      </c>
      <c r="K51">
        <v>190</v>
      </c>
      <c r="L51">
        <v>16589.04376</v>
      </c>
      <c r="M51">
        <v>1005.96024</v>
      </c>
      <c r="O51">
        <v>250</v>
      </c>
      <c r="P51">
        <v>15</v>
      </c>
      <c r="Q51">
        <v>235</v>
      </c>
      <c r="R51">
        <v>282</v>
      </c>
      <c r="S51">
        <v>16871.04376</v>
      </c>
      <c r="T51">
        <v>1023.96024</v>
      </c>
      <c r="V51">
        <v>458.33</v>
      </c>
      <c r="W51">
        <v>27.499799999999997</v>
      </c>
      <c r="X51">
        <v>430.83019999999999</v>
      </c>
      <c r="Y51">
        <v>516.99623999999994</v>
      </c>
      <c r="Z51">
        <v>17106.04</v>
      </c>
      <c r="AA51">
        <v>1038.96</v>
      </c>
      <c r="AJ51">
        <v>0.08</v>
      </c>
      <c r="AK51">
        <v>1117.7336</v>
      </c>
      <c r="AL51">
        <v>0.06</v>
      </c>
      <c r="AM51">
        <v>838.30020000000002</v>
      </c>
      <c r="AN51">
        <v>0.12</v>
      </c>
      <c r="AO51">
        <v>1676.6004</v>
      </c>
      <c r="AP51">
        <v>2.0000000000000007E-2</v>
      </c>
      <c r="AQ51">
        <v>279.43340000000012</v>
      </c>
      <c r="AR51">
        <v>5.0000000000000044</v>
      </c>
      <c r="AS51">
        <v>284.43340000000012</v>
      </c>
      <c r="AT51">
        <v>9.1666000000000079</v>
      </c>
      <c r="AU51">
        <v>288.60000000000014</v>
      </c>
    </row>
    <row r="52" spans="1:47">
      <c r="A52" t="s">
        <v>404</v>
      </c>
    </row>
    <row r="53" spans="1:47">
      <c r="A53" t="s">
        <v>405</v>
      </c>
      <c r="B53" t="s">
        <v>406</v>
      </c>
      <c r="C53" t="s">
        <v>407</v>
      </c>
      <c r="D53" t="s">
        <v>408</v>
      </c>
      <c r="E53">
        <v>15180</v>
      </c>
      <c r="F53">
        <v>0.11</v>
      </c>
      <c r="G53">
        <v>1669.8</v>
      </c>
      <c r="H53">
        <v>13510.2</v>
      </c>
      <c r="I53">
        <v>2702.0400000000004</v>
      </c>
      <c r="J53">
        <v>639</v>
      </c>
      <c r="K53">
        <v>180</v>
      </c>
      <c r="L53">
        <v>17031.240000000002</v>
      </c>
      <c r="M53">
        <v>2003.7599999999998</v>
      </c>
      <c r="O53">
        <v>250</v>
      </c>
      <c r="P53">
        <v>27.5</v>
      </c>
      <c r="Q53">
        <v>222.5</v>
      </c>
      <c r="R53">
        <v>267</v>
      </c>
      <c r="S53">
        <v>17298.240000000002</v>
      </c>
      <c r="T53">
        <v>2036.7599999999998</v>
      </c>
      <c r="V53">
        <v>458.33</v>
      </c>
      <c r="W53">
        <v>50.4163</v>
      </c>
      <c r="X53">
        <v>407.91370000000001</v>
      </c>
      <c r="Y53">
        <v>489.49644000000001</v>
      </c>
      <c r="Z53">
        <v>17520.736440000001</v>
      </c>
      <c r="AA53">
        <v>2064.25956</v>
      </c>
      <c r="AJ53">
        <v>0.08</v>
      </c>
      <c r="AK53">
        <v>1214.4000000000001</v>
      </c>
      <c r="AL53">
        <v>0.11</v>
      </c>
      <c r="AM53">
        <v>1669.8</v>
      </c>
      <c r="AN53">
        <v>0.12</v>
      </c>
      <c r="AO53">
        <v>1821.6</v>
      </c>
      <c r="AP53">
        <v>6.9999999999999993E-2</v>
      </c>
      <c r="AQ53">
        <v>1062.5999999999999</v>
      </c>
      <c r="AR53">
        <v>17.5</v>
      </c>
      <c r="AS53">
        <v>1080.0999999999999</v>
      </c>
      <c r="AT53">
        <v>32.083100000000002</v>
      </c>
      <c r="AU53">
        <v>1094.6831</v>
      </c>
    </row>
    <row r="54" spans="1:47">
      <c r="A54" t="s">
        <v>409</v>
      </c>
      <c r="B54" t="s">
        <v>410</v>
      </c>
      <c r="C54" t="s">
        <v>411</v>
      </c>
      <c r="D54" t="s">
        <v>412</v>
      </c>
      <c r="E54">
        <v>16221.67</v>
      </c>
      <c r="F54">
        <v>0.11</v>
      </c>
      <c r="G54">
        <v>1784.3837000000001</v>
      </c>
      <c r="H54">
        <v>14437.2863</v>
      </c>
      <c r="I54">
        <v>2887.4572600000001</v>
      </c>
      <c r="J54">
        <v>639</v>
      </c>
      <c r="K54">
        <v>180</v>
      </c>
      <c r="L54">
        <v>18143.743559999999</v>
      </c>
      <c r="M54">
        <v>2141.26044</v>
      </c>
      <c r="O54">
        <v>250</v>
      </c>
      <c r="P54">
        <v>27.5</v>
      </c>
      <c r="Q54">
        <v>222.5</v>
      </c>
      <c r="R54">
        <v>267</v>
      </c>
      <c r="S54">
        <v>18410.743559999999</v>
      </c>
      <c r="T54">
        <v>2174.26044</v>
      </c>
      <c r="V54">
        <v>458.33</v>
      </c>
      <c r="W54">
        <v>50.4163</v>
      </c>
      <c r="X54">
        <v>407.91370000000001</v>
      </c>
      <c r="Y54">
        <v>489.49644000000001</v>
      </c>
      <c r="Z54">
        <v>18633.239999999998</v>
      </c>
      <c r="AA54">
        <v>2201.7600000000002</v>
      </c>
      <c r="AJ54">
        <v>0.08</v>
      </c>
      <c r="AK54">
        <v>1297.7336</v>
      </c>
      <c r="AL54">
        <v>0.11</v>
      </c>
      <c r="AM54">
        <v>1784.3837000000001</v>
      </c>
      <c r="AN54">
        <v>0.12</v>
      </c>
      <c r="AO54">
        <v>1946.6004</v>
      </c>
      <c r="AP54">
        <v>6.9999999999999993E-2</v>
      </c>
      <c r="AQ54">
        <v>1135.5168999999999</v>
      </c>
      <c r="AR54">
        <v>17.5</v>
      </c>
      <c r="AS54">
        <v>1153.0168999999999</v>
      </c>
      <c r="AT54">
        <v>32.083100000000002</v>
      </c>
      <c r="AU54">
        <v>1167.5999999999999</v>
      </c>
    </row>
    <row r="55" spans="1:47">
      <c r="A55" t="s">
        <v>413</v>
      </c>
      <c r="B55" t="s">
        <v>414</v>
      </c>
      <c r="C55" t="s">
        <v>415</v>
      </c>
      <c r="D55" t="s">
        <v>416</v>
      </c>
      <c r="E55">
        <v>17013.330000000002</v>
      </c>
      <c r="F55">
        <v>0.11</v>
      </c>
      <c r="G55">
        <v>1871.4663000000003</v>
      </c>
      <c r="H55">
        <v>15141.863700000002</v>
      </c>
      <c r="I55">
        <v>3028.3727400000007</v>
      </c>
      <c r="J55">
        <v>639</v>
      </c>
      <c r="K55">
        <v>180</v>
      </c>
      <c r="L55">
        <v>18989.236440000001</v>
      </c>
      <c r="M55">
        <v>2245.7595600000004</v>
      </c>
      <c r="O55">
        <v>250</v>
      </c>
      <c r="P55">
        <v>27.5</v>
      </c>
      <c r="Q55">
        <v>222.5</v>
      </c>
      <c r="R55">
        <v>267</v>
      </c>
      <c r="S55">
        <v>19256.236440000001</v>
      </c>
      <c r="T55">
        <v>2278.7595600000004</v>
      </c>
      <c r="V55">
        <v>458.33</v>
      </c>
      <c r="W55">
        <v>50.4163</v>
      </c>
      <c r="X55">
        <v>407.91370000000001</v>
      </c>
      <c r="Y55">
        <v>489.49644000000001</v>
      </c>
      <c r="Z55">
        <v>19478.73288</v>
      </c>
      <c r="AA55">
        <v>2306.2591200000002</v>
      </c>
      <c r="AJ55">
        <v>0.08</v>
      </c>
      <c r="AK55">
        <v>1361.0664000000002</v>
      </c>
      <c r="AL55">
        <v>0.11</v>
      </c>
      <c r="AM55">
        <v>1871.4663000000003</v>
      </c>
      <c r="AN55">
        <v>0.12</v>
      </c>
      <c r="AO55">
        <v>2041.5996000000002</v>
      </c>
      <c r="AP55">
        <v>7.0000000000000021E-2</v>
      </c>
      <c r="AQ55">
        <v>1190.9331000000004</v>
      </c>
      <c r="AR55">
        <v>17.5</v>
      </c>
      <c r="AS55">
        <v>1208.4331000000004</v>
      </c>
      <c r="AT55">
        <v>32.083100000000002</v>
      </c>
      <c r="AU55">
        <v>1223.0162000000005</v>
      </c>
    </row>
    <row r="56" spans="1:47">
      <c r="A56" t="s">
        <v>417</v>
      </c>
      <c r="B56" t="s">
        <v>418</v>
      </c>
      <c r="C56" t="s">
        <v>419</v>
      </c>
      <c r="D56" t="s">
        <v>420</v>
      </c>
      <c r="E56">
        <v>18055</v>
      </c>
      <c r="F56">
        <v>0.11</v>
      </c>
      <c r="G56">
        <v>1986.05</v>
      </c>
      <c r="H56">
        <v>16068.95</v>
      </c>
      <c r="I56">
        <v>3213.7900000000004</v>
      </c>
      <c r="J56">
        <v>639</v>
      </c>
      <c r="K56">
        <v>180</v>
      </c>
      <c r="L56">
        <v>20101.740000000002</v>
      </c>
      <c r="M56">
        <v>2383.2599999999998</v>
      </c>
      <c r="O56">
        <v>250</v>
      </c>
      <c r="P56">
        <v>27.5</v>
      </c>
      <c r="Q56">
        <v>222.5</v>
      </c>
      <c r="R56">
        <v>267</v>
      </c>
      <c r="S56">
        <v>20368.740000000002</v>
      </c>
      <c r="T56">
        <v>2416.2599999999998</v>
      </c>
      <c r="V56">
        <v>458.33</v>
      </c>
      <c r="W56">
        <v>50.4163</v>
      </c>
      <c r="X56">
        <v>407.91370000000001</v>
      </c>
      <c r="Y56">
        <v>489.49644000000001</v>
      </c>
      <c r="Z56">
        <v>20591.236440000001</v>
      </c>
      <c r="AA56">
        <v>2443.75956</v>
      </c>
      <c r="AJ56">
        <v>0.08</v>
      </c>
      <c r="AK56">
        <v>1444.4</v>
      </c>
      <c r="AL56">
        <v>0.11</v>
      </c>
      <c r="AM56">
        <v>1986.05</v>
      </c>
      <c r="AN56">
        <v>0.12</v>
      </c>
      <c r="AO56">
        <v>2166.6</v>
      </c>
      <c r="AP56">
        <v>6.9999999999999993E-2</v>
      </c>
      <c r="AQ56">
        <v>1263.8499999999999</v>
      </c>
      <c r="AR56">
        <v>17.5</v>
      </c>
      <c r="AS56">
        <v>1281.3499999999999</v>
      </c>
      <c r="AT56">
        <v>32.083100000000002</v>
      </c>
      <c r="AU56">
        <v>1295.9331</v>
      </c>
    </row>
    <row r="57" spans="1:47">
      <c r="A57" t="s">
        <v>421</v>
      </c>
      <c r="B57" t="s">
        <v>422</v>
      </c>
      <c r="C57" t="s">
        <v>423</v>
      </c>
      <c r="D57" t="s">
        <v>424</v>
      </c>
      <c r="E57">
        <v>18096.669999999998</v>
      </c>
      <c r="F57">
        <v>0.11</v>
      </c>
      <c r="G57">
        <v>1990.6336999999999</v>
      </c>
      <c r="H57">
        <v>16106.036299999998</v>
      </c>
      <c r="I57">
        <v>3221.2072599999997</v>
      </c>
      <c r="J57">
        <v>639</v>
      </c>
      <c r="K57">
        <v>180</v>
      </c>
      <c r="L57">
        <v>20146.243559999999</v>
      </c>
      <c r="M57">
        <v>2388.7604399999996</v>
      </c>
      <c r="O57">
        <v>250</v>
      </c>
      <c r="P57">
        <v>27.5</v>
      </c>
      <c r="Q57">
        <v>222.5</v>
      </c>
      <c r="R57">
        <v>267</v>
      </c>
      <c r="S57">
        <v>20413.243559999999</v>
      </c>
      <c r="T57">
        <v>2421.7604399999996</v>
      </c>
      <c r="V57">
        <v>458.33</v>
      </c>
      <c r="W57">
        <v>50.4163</v>
      </c>
      <c r="X57">
        <v>407.91370000000001</v>
      </c>
      <c r="Y57">
        <v>489.49644000000001</v>
      </c>
      <c r="Z57">
        <v>20635.739999999998</v>
      </c>
      <c r="AA57">
        <v>2449.2599999999998</v>
      </c>
      <c r="AJ57">
        <v>0.08</v>
      </c>
      <c r="AK57">
        <v>1447.7335999999998</v>
      </c>
      <c r="AL57">
        <v>0.11</v>
      </c>
      <c r="AM57">
        <v>1990.6336999999999</v>
      </c>
      <c r="AN57">
        <v>0.12</v>
      </c>
      <c r="AO57">
        <v>2171.6003999999998</v>
      </c>
      <c r="AP57">
        <v>7.0000000000000007E-2</v>
      </c>
      <c r="AQ57">
        <v>1266.7669000000001</v>
      </c>
      <c r="AR57">
        <v>17.5</v>
      </c>
      <c r="AS57">
        <v>1284.2669000000001</v>
      </c>
      <c r="AT57">
        <v>32.083100000000002</v>
      </c>
      <c r="AU57">
        <v>1298.8500000000001</v>
      </c>
    </row>
    <row r="58" spans="1:47">
      <c r="A58" t="s">
        <v>425</v>
      </c>
      <c r="B58" t="s">
        <v>426</v>
      </c>
      <c r="C58" t="s">
        <v>427</v>
      </c>
      <c r="D58" t="s">
        <v>428</v>
      </c>
      <c r="E58">
        <v>19138.330000000002</v>
      </c>
      <c r="F58">
        <v>0.11</v>
      </c>
      <c r="G58">
        <v>2105.2163</v>
      </c>
      <c r="H58">
        <v>17033.113700000002</v>
      </c>
      <c r="I58">
        <v>3406.6227400000007</v>
      </c>
      <c r="J58">
        <v>639</v>
      </c>
      <c r="K58">
        <v>180</v>
      </c>
      <c r="L58">
        <v>21258.736440000001</v>
      </c>
      <c r="M58">
        <v>2526.25956</v>
      </c>
      <c r="O58">
        <v>250</v>
      </c>
      <c r="P58">
        <v>27.5</v>
      </c>
      <c r="Q58">
        <v>222.5</v>
      </c>
      <c r="R58">
        <v>267</v>
      </c>
      <c r="S58">
        <v>21525.736440000001</v>
      </c>
      <c r="T58">
        <v>2559.25956</v>
      </c>
      <c r="V58">
        <v>458.33</v>
      </c>
      <c r="W58">
        <v>50.4163</v>
      </c>
      <c r="X58">
        <v>407.91370000000001</v>
      </c>
      <c r="Y58">
        <v>489.49644000000001</v>
      </c>
      <c r="Z58">
        <v>21748.23288</v>
      </c>
      <c r="AA58">
        <v>2586.7591199999997</v>
      </c>
      <c r="AJ58">
        <v>0.08</v>
      </c>
      <c r="AK58">
        <v>1531.0664000000002</v>
      </c>
      <c r="AL58">
        <v>0.11</v>
      </c>
      <c r="AM58">
        <v>2105.2163</v>
      </c>
      <c r="AN58">
        <v>0.12</v>
      </c>
      <c r="AO58">
        <v>2296.5996</v>
      </c>
      <c r="AP58">
        <v>7.0000000000000007E-2</v>
      </c>
      <c r="AQ58">
        <v>1339.6831000000002</v>
      </c>
      <c r="AR58">
        <v>17.5</v>
      </c>
      <c r="AS58">
        <v>1357.1831000000002</v>
      </c>
      <c r="AT58">
        <v>32.083100000000002</v>
      </c>
      <c r="AU58">
        <v>1371.7662000000003</v>
      </c>
    </row>
    <row r="59" spans="1:47">
      <c r="A59" t="s">
        <v>429</v>
      </c>
      <c r="B59" t="s">
        <v>430</v>
      </c>
      <c r="C59" t="s">
        <v>431</v>
      </c>
      <c r="D59" t="s">
        <v>432</v>
      </c>
      <c r="E59">
        <v>18175.830000000002</v>
      </c>
      <c r="F59">
        <v>0.11</v>
      </c>
      <c r="G59">
        <v>1999.3413000000003</v>
      </c>
      <c r="H59">
        <v>16176.488700000002</v>
      </c>
      <c r="I59">
        <v>3235.2977400000004</v>
      </c>
      <c r="J59">
        <v>639</v>
      </c>
      <c r="K59">
        <v>180</v>
      </c>
      <c r="L59">
        <v>20230.786440000003</v>
      </c>
      <c r="M59">
        <v>2399.2095600000002</v>
      </c>
      <c r="O59">
        <v>250</v>
      </c>
      <c r="P59">
        <v>27.5</v>
      </c>
      <c r="Q59">
        <v>222.5</v>
      </c>
      <c r="R59">
        <v>267</v>
      </c>
      <c r="S59">
        <v>20497.786440000003</v>
      </c>
      <c r="T59">
        <v>2432.2095600000002</v>
      </c>
      <c r="V59">
        <v>458.33</v>
      </c>
      <c r="W59">
        <v>50.4163</v>
      </c>
      <c r="X59">
        <v>407.91370000000001</v>
      </c>
      <c r="Y59">
        <v>489.49644000000001</v>
      </c>
      <c r="Z59">
        <v>20720.282880000002</v>
      </c>
      <c r="AA59">
        <v>2459.7091200000004</v>
      </c>
      <c r="AJ59">
        <v>0.08</v>
      </c>
      <c r="AK59">
        <v>1454.0664000000002</v>
      </c>
      <c r="AL59">
        <v>0.11</v>
      </c>
      <c r="AM59">
        <v>1999.3413000000003</v>
      </c>
      <c r="AN59">
        <v>0.12</v>
      </c>
      <c r="AO59">
        <v>2181.0996</v>
      </c>
      <c r="AP59">
        <v>7.0000000000000034E-2</v>
      </c>
      <c r="AQ59">
        <v>1272.3081000000006</v>
      </c>
      <c r="AR59">
        <v>17.5</v>
      </c>
      <c r="AS59">
        <v>1289.8081000000006</v>
      </c>
      <c r="AT59">
        <v>32.083100000000002</v>
      </c>
      <c r="AU59">
        <v>1304.3912000000007</v>
      </c>
    </row>
    <row r="60" spans="1:47">
      <c r="A60" t="s">
        <v>433</v>
      </c>
      <c r="B60" t="s">
        <v>434</v>
      </c>
      <c r="C60" t="s">
        <v>435</v>
      </c>
      <c r="D60" t="s">
        <v>436</v>
      </c>
      <c r="E60">
        <v>18592.5</v>
      </c>
      <c r="F60">
        <v>0.11</v>
      </c>
      <c r="G60">
        <v>2045.175</v>
      </c>
      <c r="H60">
        <v>16547.325000000001</v>
      </c>
      <c r="I60">
        <v>3309.4650000000001</v>
      </c>
      <c r="J60">
        <v>639</v>
      </c>
      <c r="K60">
        <v>180</v>
      </c>
      <c r="L60">
        <v>20675.79</v>
      </c>
      <c r="M60">
        <v>2454.21</v>
      </c>
      <c r="O60">
        <v>250</v>
      </c>
      <c r="P60">
        <v>27.5</v>
      </c>
      <c r="Q60">
        <v>222.5</v>
      </c>
      <c r="R60">
        <v>267</v>
      </c>
      <c r="S60">
        <v>20942.79</v>
      </c>
      <c r="T60">
        <v>2487.21</v>
      </c>
      <c r="V60">
        <v>458.33</v>
      </c>
      <c r="W60">
        <v>50.4163</v>
      </c>
      <c r="X60">
        <v>407.91370000000001</v>
      </c>
      <c r="Y60">
        <v>489.49644000000001</v>
      </c>
      <c r="Z60">
        <v>21165.28644</v>
      </c>
      <c r="AA60">
        <v>2514.7095599999998</v>
      </c>
      <c r="AJ60">
        <v>0.08</v>
      </c>
      <c r="AK60">
        <v>1487.4</v>
      </c>
      <c r="AL60">
        <v>0.11</v>
      </c>
      <c r="AM60">
        <v>2045.175</v>
      </c>
      <c r="AN60">
        <v>0.12</v>
      </c>
      <c r="AO60">
        <v>2231.1</v>
      </c>
      <c r="AP60">
        <v>6.9999999999999993E-2</v>
      </c>
      <c r="AQ60">
        <v>1301.4749999999999</v>
      </c>
      <c r="AR60">
        <v>17.5</v>
      </c>
      <c r="AS60">
        <v>1318.9749999999999</v>
      </c>
      <c r="AT60">
        <v>32.083100000000002</v>
      </c>
      <c r="AU60">
        <v>1333.5581</v>
      </c>
    </row>
    <row r="61" spans="1:47">
      <c r="A61" t="s">
        <v>437</v>
      </c>
      <c r="B61" t="s">
        <v>438</v>
      </c>
      <c r="C61" t="s">
        <v>439</v>
      </c>
      <c r="D61" t="s">
        <v>440</v>
      </c>
      <c r="E61">
        <v>19217.5</v>
      </c>
      <c r="F61">
        <v>0.11</v>
      </c>
      <c r="G61">
        <v>2113.9250000000002</v>
      </c>
      <c r="H61">
        <v>17103.575000000001</v>
      </c>
      <c r="I61">
        <v>3420.7150000000001</v>
      </c>
      <c r="J61">
        <v>639</v>
      </c>
      <c r="K61">
        <v>180</v>
      </c>
      <c r="L61">
        <v>21343.29</v>
      </c>
      <c r="M61">
        <v>2536.71</v>
      </c>
      <c r="O61">
        <v>250</v>
      </c>
      <c r="P61">
        <v>27.5</v>
      </c>
      <c r="Q61">
        <v>222.5</v>
      </c>
      <c r="R61">
        <v>267</v>
      </c>
      <c r="S61">
        <v>21610.29</v>
      </c>
      <c r="T61">
        <v>2569.71</v>
      </c>
      <c r="V61">
        <v>458.33</v>
      </c>
      <c r="W61">
        <v>50.4163</v>
      </c>
      <c r="X61">
        <v>407.91370000000001</v>
      </c>
      <c r="Y61">
        <v>489.49644000000001</v>
      </c>
      <c r="Z61">
        <v>21832.78644</v>
      </c>
      <c r="AA61">
        <v>2597.2095599999998</v>
      </c>
      <c r="AJ61">
        <v>0.08</v>
      </c>
      <c r="AK61">
        <v>1537.4</v>
      </c>
      <c r="AL61">
        <v>0.11</v>
      </c>
      <c r="AM61">
        <v>2113.9250000000002</v>
      </c>
      <c r="AN61">
        <v>0.12</v>
      </c>
      <c r="AO61">
        <v>2306.1</v>
      </c>
      <c r="AP61">
        <v>7.0000000000000021E-2</v>
      </c>
      <c r="AQ61">
        <v>1345.2250000000004</v>
      </c>
      <c r="AR61">
        <v>17.5</v>
      </c>
      <c r="AS61">
        <v>1362.7250000000004</v>
      </c>
      <c r="AT61">
        <v>32.083100000000002</v>
      </c>
      <c r="AU61">
        <v>1377.3081000000004</v>
      </c>
    </row>
    <row r="62" spans="1:47">
      <c r="A62" t="s">
        <v>441</v>
      </c>
      <c r="B62" t="s">
        <v>442</v>
      </c>
      <c r="C62" t="s">
        <v>443</v>
      </c>
      <c r="D62" t="s">
        <v>444</v>
      </c>
      <c r="E62">
        <v>19634.169999999998</v>
      </c>
      <c r="F62">
        <v>0.11</v>
      </c>
      <c r="G62">
        <v>2159.7586999999999</v>
      </c>
      <c r="H62">
        <v>17474.4113</v>
      </c>
      <c r="I62">
        <v>3494.8822600000003</v>
      </c>
      <c r="J62">
        <v>639</v>
      </c>
      <c r="K62">
        <v>180</v>
      </c>
      <c r="L62">
        <v>21788.293559999998</v>
      </c>
      <c r="M62">
        <v>2591.7104399999998</v>
      </c>
      <c r="O62">
        <v>250</v>
      </c>
      <c r="P62">
        <v>27.5</v>
      </c>
      <c r="Q62">
        <v>222.5</v>
      </c>
      <c r="R62">
        <v>267</v>
      </c>
      <c r="S62">
        <v>22055.293559999998</v>
      </c>
      <c r="T62">
        <v>2624.7104399999998</v>
      </c>
      <c r="V62">
        <v>458.33</v>
      </c>
      <c r="W62">
        <v>50.4163</v>
      </c>
      <c r="X62">
        <v>407.91370000000001</v>
      </c>
      <c r="Y62">
        <v>489.49644000000001</v>
      </c>
      <c r="Z62">
        <v>22277.789999999997</v>
      </c>
      <c r="AA62">
        <v>2652.2099999999996</v>
      </c>
      <c r="AJ62">
        <v>0.08</v>
      </c>
      <c r="AK62">
        <v>1570.7335999999998</v>
      </c>
      <c r="AL62">
        <v>0.11</v>
      </c>
      <c r="AM62">
        <v>2159.7586999999999</v>
      </c>
      <c r="AN62">
        <v>0.12</v>
      </c>
      <c r="AO62">
        <v>2356.1003999999998</v>
      </c>
      <c r="AP62">
        <v>7.0000000000000007E-2</v>
      </c>
      <c r="AQ62">
        <v>1374.3919000000001</v>
      </c>
      <c r="AR62">
        <v>17.5</v>
      </c>
      <c r="AS62">
        <v>1391.8919000000001</v>
      </c>
      <c r="AT62">
        <v>32.083100000000002</v>
      </c>
      <c r="AU62">
        <v>1406.4750000000001</v>
      </c>
    </row>
    <row r="63" spans="1:47">
      <c r="A63" t="s">
        <v>445</v>
      </c>
    </row>
    <row r="64" spans="1:47">
      <c r="A64" t="s">
        <v>446</v>
      </c>
      <c r="B64" t="s">
        <v>447</v>
      </c>
      <c r="C64" t="s">
        <v>448</v>
      </c>
      <c r="D64" t="s">
        <v>408</v>
      </c>
      <c r="E64">
        <v>15180</v>
      </c>
      <c r="F64">
        <v>0.11</v>
      </c>
      <c r="G64">
        <v>1669.8</v>
      </c>
      <c r="H64">
        <v>13510.2</v>
      </c>
      <c r="I64">
        <v>2702.0400000000004</v>
      </c>
      <c r="J64">
        <v>639</v>
      </c>
      <c r="K64">
        <v>180</v>
      </c>
      <c r="L64">
        <v>17031.240000000002</v>
      </c>
      <c r="M64">
        <v>2003.7599999999998</v>
      </c>
      <c r="O64">
        <v>250</v>
      </c>
      <c r="P64">
        <v>27.5</v>
      </c>
      <c r="Q64">
        <v>222.5</v>
      </c>
      <c r="R64">
        <v>267</v>
      </c>
      <c r="S64">
        <v>17298.240000000002</v>
      </c>
      <c r="T64">
        <v>2036.7599999999998</v>
      </c>
      <c r="V64">
        <v>458.33</v>
      </c>
      <c r="W64">
        <v>50.4163</v>
      </c>
      <c r="X64">
        <v>407.91370000000001</v>
      </c>
      <c r="Y64">
        <v>489.49644000000001</v>
      </c>
      <c r="Z64">
        <v>17520.736440000001</v>
      </c>
      <c r="AA64">
        <v>2064.25956</v>
      </c>
      <c r="AJ64">
        <v>0.08</v>
      </c>
      <c r="AK64">
        <v>1214.4000000000001</v>
      </c>
      <c r="AL64">
        <v>0.11</v>
      </c>
      <c r="AM64">
        <v>1669.8</v>
      </c>
      <c r="AN64">
        <v>0.12</v>
      </c>
      <c r="AO64">
        <v>1821.6</v>
      </c>
      <c r="AP64">
        <v>6.9999999999999993E-2</v>
      </c>
      <c r="AQ64">
        <v>1062.5999999999999</v>
      </c>
      <c r="AR64">
        <v>17.5</v>
      </c>
      <c r="AS64">
        <v>1080.0999999999999</v>
      </c>
      <c r="AT64">
        <v>32.083100000000002</v>
      </c>
      <c r="AU64">
        <v>1094.6831</v>
      </c>
    </row>
    <row r="65" spans="1:47">
      <c r="A65" t="s">
        <v>449</v>
      </c>
      <c r="B65" t="s">
        <v>450</v>
      </c>
      <c r="C65" t="s">
        <v>451</v>
      </c>
      <c r="D65" t="s">
        <v>452</v>
      </c>
      <c r="E65">
        <v>16221.67</v>
      </c>
      <c r="F65">
        <v>0.11</v>
      </c>
      <c r="G65">
        <v>1784.3837000000001</v>
      </c>
      <c r="H65">
        <v>14437.2863</v>
      </c>
      <c r="I65">
        <v>2887.4572600000001</v>
      </c>
      <c r="J65">
        <v>639</v>
      </c>
      <c r="K65">
        <v>180</v>
      </c>
      <c r="L65">
        <v>18143.743559999999</v>
      </c>
      <c r="M65">
        <v>2141.26044</v>
      </c>
      <c r="O65">
        <v>250</v>
      </c>
      <c r="P65">
        <v>27.5</v>
      </c>
      <c r="Q65">
        <v>222.5</v>
      </c>
      <c r="R65">
        <v>267</v>
      </c>
      <c r="S65">
        <v>18410.743559999999</v>
      </c>
      <c r="T65">
        <v>2174.26044</v>
      </c>
      <c r="V65">
        <v>458.33</v>
      </c>
      <c r="W65">
        <v>50.4163</v>
      </c>
      <c r="X65">
        <v>407.91370000000001</v>
      </c>
      <c r="Y65">
        <v>489.49644000000001</v>
      </c>
      <c r="Z65">
        <v>18633.239999999998</v>
      </c>
      <c r="AA65">
        <v>2201.7600000000002</v>
      </c>
      <c r="AJ65">
        <v>0.08</v>
      </c>
      <c r="AK65">
        <v>1297.7336</v>
      </c>
      <c r="AL65">
        <v>0.11</v>
      </c>
      <c r="AM65">
        <v>1784.3837000000001</v>
      </c>
      <c r="AN65">
        <v>0.12</v>
      </c>
      <c r="AO65">
        <v>1946.6004</v>
      </c>
      <c r="AP65">
        <v>6.9999999999999993E-2</v>
      </c>
      <c r="AQ65">
        <v>1135.5168999999999</v>
      </c>
      <c r="AR65">
        <v>17.5</v>
      </c>
      <c r="AS65">
        <v>1153.0168999999999</v>
      </c>
      <c r="AT65">
        <v>32.083100000000002</v>
      </c>
      <c r="AU65">
        <v>1167.5999999999999</v>
      </c>
    </row>
    <row r="66" spans="1:47">
      <c r="A66" t="s">
        <v>453</v>
      </c>
      <c r="B66" t="s">
        <v>454</v>
      </c>
      <c r="C66" t="s">
        <v>455</v>
      </c>
      <c r="D66" t="s">
        <v>416</v>
      </c>
      <c r="E66">
        <v>17013.330000000002</v>
      </c>
      <c r="F66">
        <v>0.11</v>
      </c>
      <c r="G66">
        <v>1871.4663000000003</v>
      </c>
      <c r="H66">
        <v>15141.863700000002</v>
      </c>
      <c r="I66">
        <v>3028.3727400000007</v>
      </c>
      <c r="J66">
        <v>639</v>
      </c>
      <c r="K66">
        <v>180</v>
      </c>
      <c r="L66">
        <v>18989.236440000001</v>
      </c>
      <c r="M66">
        <v>2245.7595600000004</v>
      </c>
      <c r="O66">
        <v>250</v>
      </c>
      <c r="P66">
        <v>27.5</v>
      </c>
      <c r="Q66">
        <v>222.5</v>
      </c>
      <c r="R66">
        <v>267</v>
      </c>
      <c r="S66">
        <v>19256.236440000001</v>
      </c>
      <c r="T66">
        <v>2278.7595600000004</v>
      </c>
      <c r="V66">
        <v>458.33</v>
      </c>
      <c r="W66">
        <v>50.4163</v>
      </c>
      <c r="X66">
        <v>407.91370000000001</v>
      </c>
      <c r="Y66">
        <v>489.49644000000001</v>
      </c>
      <c r="Z66">
        <v>19478.73288</v>
      </c>
      <c r="AA66">
        <v>2306.2591200000002</v>
      </c>
      <c r="AJ66">
        <v>0.08</v>
      </c>
      <c r="AK66">
        <v>1361.0664000000002</v>
      </c>
      <c r="AL66">
        <v>0.11</v>
      </c>
      <c r="AM66">
        <v>1871.4663000000003</v>
      </c>
      <c r="AN66">
        <v>0.12</v>
      </c>
      <c r="AO66">
        <v>2041.5996000000002</v>
      </c>
      <c r="AP66">
        <v>7.0000000000000021E-2</v>
      </c>
      <c r="AQ66">
        <v>1190.9331000000004</v>
      </c>
      <c r="AR66">
        <v>17.5</v>
      </c>
      <c r="AS66">
        <v>1208.4331000000004</v>
      </c>
      <c r="AT66">
        <v>32.083100000000002</v>
      </c>
      <c r="AU66">
        <v>1223.0162000000005</v>
      </c>
    </row>
    <row r="67" spans="1:47">
      <c r="A67" t="s">
        <v>456</v>
      </c>
      <c r="B67" t="s">
        <v>457</v>
      </c>
      <c r="C67" t="s">
        <v>458</v>
      </c>
      <c r="D67" t="s">
        <v>420</v>
      </c>
      <c r="E67">
        <v>18055</v>
      </c>
      <c r="F67">
        <v>0.11</v>
      </c>
      <c r="G67">
        <v>1986.05</v>
      </c>
      <c r="H67">
        <v>16068.95</v>
      </c>
      <c r="I67">
        <v>3213.7900000000004</v>
      </c>
      <c r="J67">
        <v>639</v>
      </c>
      <c r="K67">
        <v>180</v>
      </c>
      <c r="L67">
        <v>20101.740000000002</v>
      </c>
      <c r="M67">
        <v>2383.2599999999998</v>
      </c>
      <c r="O67">
        <v>250</v>
      </c>
      <c r="P67">
        <v>27.5</v>
      </c>
      <c r="Q67">
        <v>222.5</v>
      </c>
      <c r="R67">
        <v>267</v>
      </c>
      <c r="S67">
        <v>20368.740000000002</v>
      </c>
      <c r="T67">
        <v>2416.2599999999998</v>
      </c>
      <c r="V67">
        <v>458.33</v>
      </c>
      <c r="W67">
        <v>50.4163</v>
      </c>
      <c r="X67">
        <v>407.91370000000001</v>
      </c>
      <c r="Y67">
        <v>489.49644000000001</v>
      </c>
      <c r="Z67">
        <v>20591.236440000001</v>
      </c>
      <c r="AA67">
        <v>2443.75956</v>
      </c>
      <c r="AJ67">
        <v>0.08</v>
      </c>
      <c r="AK67">
        <v>1444.4</v>
      </c>
      <c r="AL67">
        <v>0.11</v>
      </c>
      <c r="AM67">
        <v>1986.05</v>
      </c>
      <c r="AN67">
        <v>0.12</v>
      </c>
      <c r="AO67">
        <v>2166.6</v>
      </c>
      <c r="AP67">
        <v>6.9999999999999993E-2</v>
      </c>
      <c r="AQ67">
        <v>1263.8499999999999</v>
      </c>
      <c r="AR67">
        <v>17.5</v>
      </c>
      <c r="AS67">
        <v>1281.3499999999999</v>
      </c>
      <c r="AT67">
        <v>32.083100000000002</v>
      </c>
      <c r="AU67">
        <v>1295.9331</v>
      </c>
    </row>
    <row r="68" spans="1:47">
      <c r="A68" t="s">
        <v>459</v>
      </c>
      <c r="B68" t="s">
        <v>460</v>
      </c>
      <c r="C68" t="s">
        <v>461</v>
      </c>
      <c r="D68" t="s">
        <v>424</v>
      </c>
      <c r="E68">
        <v>18096.669999999998</v>
      </c>
      <c r="F68">
        <v>0.11</v>
      </c>
      <c r="G68">
        <v>1990.6336999999999</v>
      </c>
      <c r="H68">
        <v>16106.036299999998</v>
      </c>
      <c r="I68">
        <v>3221.2072599999997</v>
      </c>
      <c r="J68">
        <v>639</v>
      </c>
      <c r="K68">
        <v>180</v>
      </c>
      <c r="L68">
        <v>20146.243559999999</v>
      </c>
      <c r="M68">
        <v>2388.7604399999996</v>
      </c>
      <c r="O68">
        <v>250</v>
      </c>
      <c r="P68">
        <v>27.5</v>
      </c>
      <c r="Q68">
        <v>222.5</v>
      </c>
      <c r="R68">
        <v>267</v>
      </c>
      <c r="S68">
        <v>20413.243559999999</v>
      </c>
      <c r="T68">
        <v>2421.7604399999996</v>
      </c>
      <c r="V68">
        <v>458.33</v>
      </c>
      <c r="W68">
        <v>50.4163</v>
      </c>
      <c r="X68">
        <v>407.91370000000001</v>
      </c>
      <c r="Y68">
        <v>489.49644000000001</v>
      </c>
      <c r="Z68">
        <v>20635.739999999998</v>
      </c>
      <c r="AA68">
        <v>2449.2599999999998</v>
      </c>
      <c r="AJ68">
        <v>0.08</v>
      </c>
      <c r="AK68">
        <v>1447.7335999999998</v>
      </c>
      <c r="AL68">
        <v>0.11</v>
      </c>
      <c r="AM68">
        <v>1990.6336999999999</v>
      </c>
      <c r="AN68">
        <v>0.12</v>
      </c>
      <c r="AO68">
        <v>2171.6003999999998</v>
      </c>
      <c r="AP68">
        <v>7.0000000000000007E-2</v>
      </c>
      <c r="AQ68">
        <v>1266.7669000000001</v>
      </c>
      <c r="AR68">
        <v>17.5</v>
      </c>
      <c r="AS68">
        <v>1284.2669000000001</v>
      </c>
      <c r="AT68">
        <v>32.083100000000002</v>
      </c>
      <c r="AU68">
        <v>1298.8500000000001</v>
      </c>
    </row>
    <row r="69" spans="1:47">
      <c r="A69" t="s">
        <v>462</v>
      </c>
      <c r="B69" t="s">
        <v>463</v>
      </c>
      <c r="C69" t="s">
        <v>464</v>
      </c>
      <c r="D69" t="s">
        <v>428</v>
      </c>
      <c r="E69">
        <v>19138.330000000002</v>
      </c>
      <c r="F69">
        <v>0.11</v>
      </c>
      <c r="G69">
        <v>2105.2163</v>
      </c>
      <c r="H69">
        <v>17033.113700000002</v>
      </c>
      <c r="I69">
        <v>3406.6227400000007</v>
      </c>
      <c r="J69">
        <v>639</v>
      </c>
      <c r="K69">
        <v>180</v>
      </c>
      <c r="L69">
        <v>21258.736440000001</v>
      </c>
      <c r="M69">
        <v>2526.25956</v>
      </c>
      <c r="O69">
        <v>250</v>
      </c>
      <c r="P69">
        <v>27.5</v>
      </c>
      <c r="Q69">
        <v>222.5</v>
      </c>
      <c r="R69">
        <v>267</v>
      </c>
      <c r="S69">
        <v>21525.736440000001</v>
      </c>
      <c r="T69">
        <v>2559.25956</v>
      </c>
      <c r="V69">
        <v>458.33</v>
      </c>
      <c r="W69">
        <v>50.4163</v>
      </c>
      <c r="X69">
        <v>407.91370000000001</v>
      </c>
      <c r="Y69">
        <v>489.49644000000001</v>
      </c>
      <c r="Z69">
        <v>21748.23288</v>
      </c>
      <c r="AA69">
        <v>2586.7591199999997</v>
      </c>
      <c r="AJ69">
        <v>0.08</v>
      </c>
      <c r="AK69">
        <v>1531.0664000000002</v>
      </c>
      <c r="AL69">
        <v>0.11</v>
      </c>
      <c r="AM69">
        <v>2105.2163</v>
      </c>
      <c r="AN69">
        <v>0.12</v>
      </c>
      <c r="AO69">
        <v>2296.5996</v>
      </c>
      <c r="AP69">
        <v>7.0000000000000007E-2</v>
      </c>
      <c r="AQ69">
        <v>1339.6831000000002</v>
      </c>
      <c r="AR69">
        <v>17.5</v>
      </c>
      <c r="AS69">
        <v>1357.1831000000002</v>
      </c>
      <c r="AT69">
        <v>32.083100000000002</v>
      </c>
      <c r="AU69">
        <v>1371.7662000000003</v>
      </c>
    </row>
    <row r="70" spans="1:47">
      <c r="A70" t="s">
        <v>465</v>
      </c>
      <c r="B70" t="s">
        <v>466</v>
      </c>
      <c r="C70" t="s">
        <v>467</v>
      </c>
      <c r="D70" t="s">
        <v>432</v>
      </c>
      <c r="E70">
        <v>18175.830000000002</v>
      </c>
      <c r="F70">
        <v>0.11</v>
      </c>
      <c r="G70">
        <v>1999.3413000000003</v>
      </c>
      <c r="H70">
        <v>16176.488700000002</v>
      </c>
      <c r="I70">
        <v>3235.2977400000004</v>
      </c>
      <c r="J70">
        <v>639</v>
      </c>
      <c r="K70">
        <v>180</v>
      </c>
      <c r="L70">
        <v>20230.786440000003</v>
      </c>
      <c r="M70">
        <v>2399.2095600000002</v>
      </c>
      <c r="O70">
        <v>250</v>
      </c>
      <c r="P70">
        <v>27.5</v>
      </c>
      <c r="Q70">
        <v>222.5</v>
      </c>
      <c r="R70">
        <v>267</v>
      </c>
      <c r="S70">
        <v>20497.786440000003</v>
      </c>
      <c r="T70">
        <v>2432.2095600000002</v>
      </c>
      <c r="V70">
        <v>458.33</v>
      </c>
      <c r="W70">
        <v>50.4163</v>
      </c>
      <c r="X70">
        <v>407.91370000000001</v>
      </c>
      <c r="Y70">
        <v>489.49644000000001</v>
      </c>
      <c r="Z70">
        <v>20720.282880000002</v>
      </c>
      <c r="AA70">
        <v>2459.7091200000004</v>
      </c>
      <c r="AJ70">
        <v>0.08</v>
      </c>
      <c r="AK70">
        <v>1454.0664000000002</v>
      </c>
      <c r="AL70">
        <v>0.11</v>
      </c>
      <c r="AM70">
        <v>1999.3413000000003</v>
      </c>
      <c r="AN70">
        <v>0.12</v>
      </c>
      <c r="AO70">
        <v>2181.0996</v>
      </c>
      <c r="AP70">
        <v>7.0000000000000034E-2</v>
      </c>
      <c r="AQ70">
        <v>1272.3081000000006</v>
      </c>
      <c r="AR70">
        <v>17.5</v>
      </c>
      <c r="AS70">
        <v>1289.8081000000006</v>
      </c>
      <c r="AT70">
        <v>32.083100000000002</v>
      </c>
      <c r="AU70">
        <v>1304.3912000000007</v>
      </c>
    </row>
    <row r="71" spans="1:47">
      <c r="A71" t="s">
        <v>468</v>
      </c>
      <c r="B71" t="s">
        <v>469</v>
      </c>
      <c r="C71" t="s">
        <v>470</v>
      </c>
      <c r="D71" t="s">
        <v>436</v>
      </c>
      <c r="E71">
        <v>18592.5</v>
      </c>
      <c r="F71">
        <v>0.11</v>
      </c>
      <c r="G71">
        <v>2045.175</v>
      </c>
      <c r="H71">
        <v>16547.325000000001</v>
      </c>
      <c r="I71">
        <v>3309.4650000000001</v>
      </c>
      <c r="J71">
        <v>639</v>
      </c>
      <c r="K71">
        <v>180</v>
      </c>
      <c r="L71">
        <v>20675.79</v>
      </c>
      <c r="M71">
        <v>2454.21</v>
      </c>
      <c r="O71">
        <v>250</v>
      </c>
      <c r="P71">
        <v>27.5</v>
      </c>
      <c r="Q71">
        <v>222.5</v>
      </c>
      <c r="R71">
        <v>267</v>
      </c>
      <c r="S71">
        <v>20942.79</v>
      </c>
      <c r="T71">
        <v>2487.21</v>
      </c>
      <c r="V71">
        <v>458.33</v>
      </c>
      <c r="W71">
        <v>50.4163</v>
      </c>
      <c r="X71">
        <v>407.91370000000001</v>
      </c>
      <c r="Y71">
        <v>489.49644000000001</v>
      </c>
      <c r="Z71">
        <v>21165.28644</v>
      </c>
      <c r="AA71">
        <v>2514.7095599999998</v>
      </c>
      <c r="AJ71">
        <v>0.08</v>
      </c>
      <c r="AK71">
        <v>1487.4</v>
      </c>
      <c r="AL71">
        <v>0.11</v>
      </c>
      <c r="AM71">
        <v>2045.175</v>
      </c>
      <c r="AN71">
        <v>0.12</v>
      </c>
      <c r="AO71">
        <v>2231.1</v>
      </c>
      <c r="AP71">
        <v>6.9999999999999993E-2</v>
      </c>
      <c r="AQ71">
        <v>1301.4749999999999</v>
      </c>
      <c r="AR71">
        <v>17.5</v>
      </c>
      <c r="AS71">
        <v>1318.9749999999999</v>
      </c>
      <c r="AT71">
        <v>32.083100000000002</v>
      </c>
      <c r="AU71">
        <v>1333.5581</v>
      </c>
    </row>
    <row r="72" spans="1:47">
      <c r="A72" t="s">
        <v>471</v>
      </c>
      <c r="B72" t="s">
        <v>472</v>
      </c>
      <c r="C72" t="s">
        <v>473</v>
      </c>
      <c r="D72" t="s">
        <v>440</v>
      </c>
      <c r="E72">
        <v>19217.5</v>
      </c>
      <c r="F72">
        <v>0.11</v>
      </c>
      <c r="G72">
        <v>2113.9250000000002</v>
      </c>
      <c r="H72">
        <v>17103.575000000001</v>
      </c>
      <c r="I72">
        <v>3420.7150000000001</v>
      </c>
      <c r="J72">
        <v>639</v>
      </c>
      <c r="K72">
        <v>180</v>
      </c>
      <c r="L72">
        <v>21343.29</v>
      </c>
      <c r="M72">
        <v>2536.71</v>
      </c>
      <c r="O72">
        <v>250</v>
      </c>
      <c r="P72">
        <v>27.5</v>
      </c>
      <c r="Q72">
        <v>222.5</v>
      </c>
      <c r="R72">
        <v>267</v>
      </c>
      <c r="S72">
        <v>21610.29</v>
      </c>
      <c r="T72">
        <v>2569.71</v>
      </c>
      <c r="V72">
        <v>458.33</v>
      </c>
      <c r="W72">
        <v>50.4163</v>
      </c>
      <c r="X72">
        <v>407.91370000000001</v>
      </c>
      <c r="Y72">
        <v>489.49644000000001</v>
      </c>
      <c r="Z72">
        <v>21832.78644</v>
      </c>
      <c r="AA72">
        <v>2597.2095599999998</v>
      </c>
      <c r="AJ72">
        <v>0.08</v>
      </c>
      <c r="AK72">
        <v>1537.4</v>
      </c>
      <c r="AL72">
        <v>0.11</v>
      </c>
      <c r="AM72">
        <v>2113.9250000000002</v>
      </c>
      <c r="AN72">
        <v>0.12</v>
      </c>
      <c r="AO72">
        <v>2306.1</v>
      </c>
      <c r="AP72">
        <v>7.0000000000000021E-2</v>
      </c>
      <c r="AQ72">
        <v>1345.2250000000004</v>
      </c>
      <c r="AR72">
        <v>17.5</v>
      </c>
      <c r="AS72">
        <v>1362.7250000000004</v>
      </c>
      <c r="AT72">
        <v>32.083100000000002</v>
      </c>
      <c r="AU72">
        <v>1377.3081000000004</v>
      </c>
    </row>
    <row r="73" spans="1:47">
      <c r="A73" t="s">
        <v>474</v>
      </c>
      <c r="B73" t="s">
        <v>475</v>
      </c>
      <c r="C73" t="s">
        <v>476</v>
      </c>
      <c r="D73" t="s">
        <v>444</v>
      </c>
      <c r="E73">
        <v>19634.169999999998</v>
      </c>
      <c r="F73">
        <v>0.11</v>
      </c>
      <c r="G73">
        <v>2159.7586999999999</v>
      </c>
      <c r="H73">
        <v>17474.4113</v>
      </c>
      <c r="I73">
        <v>3494.8822600000003</v>
      </c>
      <c r="J73">
        <v>639</v>
      </c>
      <c r="K73">
        <v>180</v>
      </c>
      <c r="L73">
        <v>21788.293559999998</v>
      </c>
      <c r="M73">
        <v>2591.7104399999998</v>
      </c>
      <c r="O73">
        <v>250</v>
      </c>
      <c r="P73">
        <v>27.5</v>
      </c>
      <c r="Q73">
        <v>222.5</v>
      </c>
      <c r="R73">
        <v>267</v>
      </c>
      <c r="S73">
        <v>22055.293559999998</v>
      </c>
      <c r="T73">
        <v>2624.7104399999998</v>
      </c>
      <c r="V73">
        <v>458.33</v>
      </c>
      <c r="W73">
        <v>50.4163</v>
      </c>
      <c r="X73">
        <v>407.91370000000001</v>
      </c>
      <c r="Y73">
        <v>489.49644000000001</v>
      </c>
      <c r="Z73">
        <v>22277.789999999997</v>
      </c>
      <c r="AA73">
        <v>2652.2099999999996</v>
      </c>
      <c r="AJ73">
        <v>0.08</v>
      </c>
      <c r="AK73">
        <v>1570.7335999999998</v>
      </c>
      <c r="AL73">
        <v>0.11</v>
      </c>
      <c r="AM73">
        <v>2159.7586999999999</v>
      </c>
      <c r="AN73">
        <v>0.12</v>
      </c>
      <c r="AO73">
        <v>2356.1003999999998</v>
      </c>
      <c r="AP73">
        <v>7.0000000000000007E-2</v>
      </c>
      <c r="AQ73">
        <v>1374.3919000000001</v>
      </c>
      <c r="AR73">
        <v>17.5</v>
      </c>
      <c r="AS73">
        <v>1391.8919000000001</v>
      </c>
      <c r="AT73">
        <v>32.083100000000002</v>
      </c>
      <c r="AU73">
        <v>1406.4750000000001</v>
      </c>
    </row>
    <row r="74" spans="1:47">
      <c r="A74" t="s">
        <v>477</v>
      </c>
    </row>
    <row r="75" spans="1:47">
      <c r="A75" t="s">
        <v>478</v>
      </c>
      <c r="B75" t="s">
        <v>479</v>
      </c>
      <c r="C75" t="s">
        <v>480</v>
      </c>
      <c r="D75" t="s">
        <v>481</v>
      </c>
      <c r="E75">
        <v>20021.669999999998</v>
      </c>
      <c r="F75">
        <v>0.04</v>
      </c>
      <c r="G75">
        <v>800.8667999999999</v>
      </c>
      <c r="H75">
        <v>19220.803199999998</v>
      </c>
      <c r="I75">
        <v>3844.1606400000001</v>
      </c>
      <c r="J75">
        <v>639</v>
      </c>
      <c r="K75">
        <v>585</v>
      </c>
      <c r="L75">
        <v>24288.963839999997</v>
      </c>
      <c r="M75">
        <v>961.04015999999979</v>
      </c>
      <c r="O75">
        <v>250</v>
      </c>
      <c r="P75">
        <v>10</v>
      </c>
      <c r="Q75">
        <v>240</v>
      </c>
      <c r="R75">
        <v>288</v>
      </c>
      <c r="S75">
        <v>24576.963839999997</v>
      </c>
      <c r="T75">
        <v>973.04015999999979</v>
      </c>
      <c r="V75">
        <v>458.33</v>
      </c>
      <c r="W75">
        <v>18.333200000000001</v>
      </c>
      <c r="X75">
        <v>439.99680000000001</v>
      </c>
      <c r="Y75">
        <v>527.99616000000003</v>
      </c>
      <c r="Z75">
        <v>24816.959999999995</v>
      </c>
      <c r="AA75">
        <v>983.03999999999985</v>
      </c>
      <c r="AJ75">
        <v>0.08</v>
      </c>
      <c r="AK75">
        <v>1601.7335999999998</v>
      </c>
      <c r="AL75">
        <v>0.04</v>
      </c>
      <c r="AM75">
        <v>800.8667999999999</v>
      </c>
      <c r="AN75">
        <v>0.12</v>
      </c>
      <c r="AO75">
        <v>2402.6003999999998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</row>
    <row r="76" spans="1:47">
      <c r="A76" t="s">
        <v>482</v>
      </c>
      <c r="B76" t="s">
        <v>483</v>
      </c>
      <c r="C76" t="s">
        <v>484</v>
      </c>
      <c r="D76" t="s">
        <v>485</v>
      </c>
      <c r="E76">
        <v>20438.330000000002</v>
      </c>
      <c r="F76">
        <v>0.04</v>
      </c>
      <c r="G76">
        <v>817.53320000000008</v>
      </c>
      <c r="H76">
        <v>19620.7968</v>
      </c>
      <c r="I76">
        <v>3924.1593600000001</v>
      </c>
      <c r="J76">
        <v>639</v>
      </c>
      <c r="K76">
        <v>585</v>
      </c>
      <c r="L76">
        <v>24768.956160000002</v>
      </c>
      <c r="M76">
        <v>981.03984000000003</v>
      </c>
      <c r="O76">
        <v>250</v>
      </c>
      <c r="P76">
        <v>10</v>
      </c>
      <c r="Q76">
        <v>240</v>
      </c>
      <c r="R76">
        <v>288</v>
      </c>
      <c r="S76">
        <v>25056.956160000002</v>
      </c>
      <c r="T76">
        <v>993.03984000000003</v>
      </c>
      <c r="V76">
        <v>458.33</v>
      </c>
      <c r="W76">
        <v>18.333200000000001</v>
      </c>
      <c r="X76">
        <v>439.99680000000001</v>
      </c>
      <c r="Y76">
        <v>527.99616000000003</v>
      </c>
      <c r="Z76">
        <v>25296.95232</v>
      </c>
      <c r="AA76">
        <v>1003.0396800000001</v>
      </c>
      <c r="AJ76">
        <v>0.08</v>
      </c>
      <c r="AK76">
        <v>1635.0664000000002</v>
      </c>
      <c r="AL76">
        <v>0.04</v>
      </c>
      <c r="AM76">
        <v>817.53320000000008</v>
      </c>
      <c r="AN76">
        <v>0.12</v>
      </c>
      <c r="AO76">
        <v>2452.5996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</row>
    <row r="77" spans="1:47">
      <c r="A77" t="s">
        <v>486</v>
      </c>
      <c r="B77" t="s">
        <v>487</v>
      </c>
      <c r="C77" t="s">
        <v>488</v>
      </c>
      <c r="D77" t="s">
        <v>489</v>
      </c>
      <c r="E77">
        <v>20855</v>
      </c>
      <c r="F77">
        <v>0.04</v>
      </c>
      <c r="G77">
        <v>834.2</v>
      </c>
      <c r="H77">
        <v>20020.8</v>
      </c>
      <c r="I77">
        <v>4004.16</v>
      </c>
      <c r="J77">
        <v>639</v>
      </c>
      <c r="K77">
        <v>585</v>
      </c>
      <c r="L77">
        <v>25248.959999999999</v>
      </c>
      <c r="M77">
        <v>1001.04</v>
      </c>
      <c r="O77">
        <v>250</v>
      </c>
      <c r="P77">
        <v>10</v>
      </c>
      <c r="Q77">
        <v>240</v>
      </c>
      <c r="R77">
        <v>288</v>
      </c>
      <c r="S77">
        <v>25536.959999999999</v>
      </c>
      <c r="T77">
        <v>1013.04</v>
      </c>
      <c r="V77">
        <v>458.33</v>
      </c>
      <c r="W77">
        <v>18.333200000000001</v>
      </c>
      <c r="X77">
        <v>439.99680000000001</v>
      </c>
      <c r="Y77">
        <v>527.99616000000003</v>
      </c>
      <c r="Z77">
        <v>25776.956159999998</v>
      </c>
      <c r="AA77">
        <v>1023.03984</v>
      </c>
      <c r="AJ77">
        <v>0.08</v>
      </c>
      <c r="AK77">
        <v>1668.4</v>
      </c>
      <c r="AL77">
        <v>0.04</v>
      </c>
      <c r="AM77">
        <v>834.2</v>
      </c>
      <c r="AN77">
        <v>0.12</v>
      </c>
      <c r="AO77">
        <v>2502.6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</row>
    <row r="78" spans="1:47">
      <c r="A78" t="s">
        <v>490</v>
      </c>
      <c r="B78" t="s">
        <v>491</v>
      </c>
      <c r="C78" t="s">
        <v>492</v>
      </c>
      <c r="D78" t="s">
        <v>493</v>
      </c>
      <c r="E78">
        <v>20438.330000000002</v>
      </c>
      <c r="F78">
        <v>0.04</v>
      </c>
      <c r="G78">
        <v>817.53320000000008</v>
      </c>
      <c r="H78">
        <v>19620.7968</v>
      </c>
      <c r="I78">
        <v>3924.1593600000001</v>
      </c>
      <c r="J78">
        <v>639</v>
      </c>
      <c r="K78">
        <v>585</v>
      </c>
      <c r="L78">
        <v>24768.956160000002</v>
      </c>
      <c r="M78">
        <v>981.03984000000003</v>
      </c>
      <c r="O78">
        <v>250</v>
      </c>
      <c r="P78">
        <v>10</v>
      </c>
      <c r="Q78">
        <v>240</v>
      </c>
      <c r="R78">
        <v>288</v>
      </c>
      <c r="S78">
        <v>25056.956160000002</v>
      </c>
      <c r="T78">
        <v>993.03984000000003</v>
      </c>
      <c r="V78">
        <v>458.33</v>
      </c>
      <c r="W78">
        <v>18.333200000000001</v>
      </c>
      <c r="X78">
        <v>439.99680000000001</v>
      </c>
      <c r="Y78">
        <v>527.99616000000003</v>
      </c>
      <c r="Z78">
        <v>25296.95232</v>
      </c>
      <c r="AA78">
        <v>1003.0396800000001</v>
      </c>
      <c r="AJ78">
        <v>0.08</v>
      </c>
      <c r="AK78">
        <v>1635.0664000000002</v>
      </c>
      <c r="AL78">
        <v>0.04</v>
      </c>
      <c r="AM78">
        <v>817.53320000000008</v>
      </c>
      <c r="AN78">
        <v>0.12</v>
      </c>
      <c r="AO78">
        <v>2452.5996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</row>
    <row r="79" spans="1:47">
      <c r="A79" t="s">
        <v>494</v>
      </c>
    </row>
    <row r="80" spans="1:47">
      <c r="A80" t="s">
        <v>495</v>
      </c>
      <c r="B80" t="s">
        <v>496</v>
      </c>
      <c r="C80" t="s">
        <v>497</v>
      </c>
      <c r="D80" t="s">
        <v>498</v>
      </c>
      <c r="E80">
        <v>20021.669999999998</v>
      </c>
      <c r="F80">
        <v>0.04</v>
      </c>
      <c r="G80">
        <v>800.8667999999999</v>
      </c>
      <c r="H80">
        <v>19220.803199999998</v>
      </c>
      <c r="I80">
        <v>3844.1606400000001</v>
      </c>
      <c r="J80">
        <v>639</v>
      </c>
      <c r="K80">
        <v>585</v>
      </c>
      <c r="L80">
        <v>24288.963839999997</v>
      </c>
      <c r="M80">
        <v>961.04015999999979</v>
      </c>
      <c r="O80">
        <v>250</v>
      </c>
      <c r="P80">
        <v>10</v>
      </c>
      <c r="Q80">
        <v>240</v>
      </c>
      <c r="R80">
        <v>288</v>
      </c>
      <c r="S80">
        <v>24576.963839999997</v>
      </c>
      <c r="T80">
        <v>973.04015999999979</v>
      </c>
      <c r="V80">
        <v>458.33</v>
      </c>
      <c r="W80">
        <v>18.333200000000001</v>
      </c>
      <c r="X80">
        <v>439.99680000000001</v>
      </c>
      <c r="Y80">
        <v>527.99616000000003</v>
      </c>
      <c r="Z80">
        <v>24816.959999999995</v>
      </c>
      <c r="AA80">
        <v>983.03999999999985</v>
      </c>
      <c r="AJ80">
        <v>0.08</v>
      </c>
      <c r="AK80">
        <v>1601.7335999999998</v>
      </c>
      <c r="AL80">
        <v>0.04</v>
      </c>
      <c r="AM80">
        <v>800.8667999999999</v>
      </c>
      <c r="AN80">
        <v>0.12</v>
      </c>
      <c r="AO80">
        <v>2402.6003999999998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</row>
    <row r="81" spans="1:47">
      <c r="A81" t="s">
        <v>499</v>
      </c>
      <c r="B81" t="s">
        <v>500</v>
      </c>
      <c r="C81" t="s">
        <v>501</v>
      </c>
      <c r="D81" t="s">
        <v>502</v>
      </c>
      <c r="E81">
        <v>20438.330000000002</v>
      </c>
      <c r="F81">
        <v>0.04</v>
      </c>
      <c r="G81">
        <v>817.53320000000008</v>
      </c>
      <c r="H81">
        <v>19620.7968</v>
      </c>
      <c r="I81">
        <v>3924.1593600000001</v>
      </c>
      <c r="J81">
        <v>639</v>
      </c>
      <c r="K81">
        <v>585</v>
      </c>
      <c r="L81">
        <v>24768.956160000002</v>
      </c>
      <c r="M81">
        <v>981.03984000000003</v>
      </c>
      <c r="O81">
        <v>250</v>
      </c>
      <c r="P81">
        <v>10</v>
      </c>
      <c r="Q81">
        <v>240</v>
      </c>
      <c r="R81">
        <v>288</v>
      </c>
      <c r="S81">
        <v>25056.956160000002</v>
      </c>
      <c r="T81">
        <v>993.03984000000003</v>
      </c>
      <c r="V81">
        <v>458.33</v>
      </c>
      <c r="W81">
        <v>18.333200000000001</v>
      </c>
      <c r="X81">
        <v>439.99680000000001</v>
      </c>
      <c r="Y81">
        <v>527.99616000000003</v>
      </c>
      <c r="Z81">
        <v>25296.95232</v>
      </c>
      <c r="AA81">
        <v>1003.0396800000001</v>
      </c>
      <c r="AJ81">
        <v>0.08</v>
      </c>
      <c r="AK81">
        <v>1635.0664000000002</v>
      </c>
      <c r="AL81">
        <v>0.04</v>
      </c>
      <c r="AM81">
        <v>817.53320000000008</v>
      </c>
      <c r="AN81">
        <v>0.12</v>
      </c>
      <c r="AO81">
        <v>2452.5996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</row>
    <row r="82" spans="1:47">
      <c r="A82" t="s">
        <v>503</v>
      </c>
      <c r="B82" t="s">
        <v>504</v>
      </c>
      <c r="C82" t="s">
        <v>505</v>
      </c>
      <c r="D82" t="s">
        <v>506</v>
      </c>
      <c r="E82">
        <v>20438.330000000002</v>
      </c>
      <c r="F82">
        <v>0.04</v>
      </c>
      <c r="G82">
        <v>817.53320000000008</v>
      </c>
      <c r="H82">
        <v>19620.7968</v>
      </c>
      <c r="I82">
        <v>3924.1593600000001</v>
      </c>
      <c r="J82">
        <v>639</v>
      </c>
      <c r="K82">
        <v>585</v>
      </c>
      <c r="L82">
        <v>24768.956160000002</v>
      </c>
      <c r="M82">
        <v>981.03984000000003</v>
      </c>
      <c r="O82">
        <v>250</v>
      </c>
      <c r="P82">
        <v>10</v>
      </c>
      <c r="Q82">
        <v>240</v>
      </c>
      <c r="R82">
        <v>288</v>
      </c>
      <c r="S82">
        <v>25056.956160000002</v>
      </c>
      <c r="T82">
        <v>993.03984000000003</v>
      </c>
      <c r="V82">
        <v>458.33</v>
      </c>
      <c r="W82">
        <v>18.333200000000001</v>
      </c>
      <c r="X82">
        <v>439.99680000000001</v>
      </c>
      <c r="Y82">
        <v>527.99616000000003</v>
      </c>
      <c r="Z82">
        <v>25296.95232</v>
      </c>
      <c r="AA82">
        <v>1003.0396800000001</v>
      </c>
      <c r="AJ82">
        <v>0.08</v>
      </c>
      <c r="AK82">
        <v>1635.0664000000002</v>
      </c>
      <c r="AL82">
        <v>0.04</v>
      </c>
      <c r="AM82">
        <v>817.53320000000008</v>
      </c>
      <c r="AN82">
        <v>0.12</v>
      </c>
      <c r="AO82">
        <v>2452.5996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</row>
    <row r="83" spans="1:47">
      <c r="A83" t="s">
        <v>507</v>
      </c>
      <c r="B83" t="s">
        <v>508</v>
      </c>
      <c r="C83" t="s">
        <v>509</v>
      </c>
      <c r="D83" t="s">
        <v>510</v>
      </c>
      <c r="E83">
        <v>20855</v>
      </c>
      <c r="F83">
        <v>0.04</v>
      </c>
      <c r="G83">
        <v>834.2</v>
      </c>
      <c r="H83">
        <v>20020.8</v>
      </c>
      <c r="I83">
        <v>4004.16</v>
      </c>
      <c r="J83">
        <v>639</v>
      </c>
      <c r="K83">
        <v>585</v>
      </c>
      <c r="L83">
        <v>25248.959999999999</v>
      </c>
      <c r="M83">
        <v>1001.04</v>
      </c>
      <c r="O83">
        <v>250</v>
      </c>
      <c r="P83">
        <v>10</v>
      </c>
      <c r="Q83">
        <v>240</v>
      </c>
      <c r="R83">
        <v>288</v>
      </c>
      <c r="S83">
        <v>25536.959999999999</v>
      </c>
      <c r="T83">
        <v>1013.04</v>
      </c>
      <c r="V83">
        <v>458.33</v>
      </c>
      <c r="W83">
        <v>18.333200000000001</v>
      </c>
      <c r="X83">
        <v>439.99680000000001</v>
      </c>
      <c r="Y83">
        <v>527.99616000000003</v>
      </c>
      <c r="Z83">
        <v>25776.956159999998</v>
      </c>
      <c r="AA83">
        <v>1023.03984</v>
      </c>
      <c r="AJ83">
        <v>0.08</v>
      </c>
      <c r="AK83">
        <v>1668.4</v>
      </c>
      <c r="AL83">
        <v>0.04</v>
      </c>
      <c r="AM83">
        <v>834.2</v>
      </c>
      <c r="AN83">
        <v>0.12</v>
      </c>
      <c r="AO83">
        <v>2502.6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</row>
    <row r="84" spans="1:47">
      <c r="A84" t="s">
        <v>511</v>
      </c>
    </row>
    <row r="85" spans="1:47">
      <c r="A85" t="s">
        <v>512</v>
      </c>
      <c r="B85" t="s">
        <v>513</v>
      </c>
      <c r="C85" t="s">
        <v>514</v>
      </c>
      <c r="D85" t="s">
        <v>515</v>
      </c>
      <c r="E85">
        <v>16425.830000000002</v>
      </c>
      <c r="F85">
        <v>0.08</v>
      </c>
      <c r="G85">
        <v>1314.0664000000002</v>
      </c>
      <c r="H85">
        <v>15111.763600000002</v>
      </c>
      <c r="I85">
        <v>3022.3527200000008</v>
      </c>
      <c r="J85">
        <v>639</v>
      </c>
      <c r="K85">
        <v>180</v>
      </c>
      <c r="L85">
        <v>18953.116320000001</v>
      </c>
      <c r="M85">
        <v>1576.8796800000002</v>
      </c>
      <c r="O85">
        <v>250</v>
      </c>
      <c r="P85">
        <v>20</v>
      </c>
      <c r="Q85">
        <v>230</v>
      </c>
      <c r="R85">
        <v>276</v>
      </c>
      <c r="S85">
        <v>19229.116320000001</v>
      </c>
      <c r="T85">
        <v>1600.8796800000002</v>
      </c>
      <c r="V85">
        <v>458.33</v>
      </c>
      <c r="W85">
        <v>36.666400000000003</v>
      </c>
      <c r="X85">
        <v>421.66359999999997</v>
      </c>
      <c r="Y85">
        <v>505.99631999999997</v>
      </c>
      <c r="Z85">
        <v>19459.112639999999</v>
      </c>
      <c r="AA85">
        <v>1620.8793600000001</v>
      </c>
      <c r="AJ85">
        <v>0.08</v>
      </c>
      <c r="AK85">
        <v>1314.0664000000002</v>
      </c>
      <c r="AL85">
        <v>0.08</v>
      </c>
      <c r="AM85">
        <v>1314.0664000000002</v>
      </c>
      <c r="AN85">
        <v>0.12</v>
      </c>
      <c r="AO85">
        <v>1971.0996000000002</v>
      </c>
      <c r="AP85">
        <v>0.04</v>
      </c>
      <c r="AQ85">
        <v>657.03320000000008</v>
      </c>
      <c r="AR85">
        <v>10.000000000000002</v>
      </c>
      <c r="AS85">
        <v>667.03320000000008</v>
      </c>
      <c r="AT85">
        <v>18.333200000000001</v>
      </c>
      <c r="AU85">
        <v>675.36640000000011</v>
      </c>
    </row>
    <row r="86" spans="1:47">
      <c r="A86" t="s">
        <v>516</v>
      </c>
      <c r="B86" t="s">
        <v>517</v>
      </c>
      <c r="C86" t="s">
        <v>518</v>
      </c>
      <c r="D86" t="s">
        <v>519</v>
      </c>
      <c r="E86">
        <v>17467.5</v>
      </c>
      <c r="F86">
        <v>0.08</v>
      </c>
      <c r="G86">
        <v>1397.4</v>
      </c>
      <c r="H86">
        <v>16070.1</v>
      </c>
      <c r="I86">
        <v>3214.0200000000004</v>
      </c>
      <c r="J86">
        <v>639</v>
      </c>
      <c r="K86">
        <v>180</v>
      </c>
      <c r="L86">
        <v>20103.120000000003</v>
      </c>
      <c r="M86">
        <v>1676.88</v>
      </c>
      <c r="O86">
        <v>250</v>
      </c>
      <c r="P86">
        <v>20</v>
      </c>
      <c r="Q86">
        <v>230</v>
      </c>
      <c r="R86">
        <v>276</v>
      </c>
      <c r="S86">
        <v>20379.120000000003</v>
      </c>
      <c r="T86">
        <v>1700.88</v>
      </c>
      <c r="V86">
        <v>458.33</v>
      </c>
      <c r="W86">
        <v>36.666400000000003</v>
      </c>
      <c r="X86">
        <v>421.66359999999997</v>
      </c>
      <c r="Y86">
        <v>505.99631999999997</v>
      </c>
      <c r="Z86">
        <v>20609.116320000001</v>
      </c>
      <c r="AA86">
        <v>1720.8796800000002</v>
      </c>
      <c r="AJ86">
        <v>0.08</v>
      </c>
      <c r="AK86">
        <v>1397.4</v>
      </c>
      <c r="AL86">
        <v>0.08</v>
      </c>
      <c r="AM86">
        <v>1397.4</v>
      </c>
      <c r="AN86">
        <v>0.12</v>
      </c>
      <c r="AO86">
        <v>2096.1</v>
      </c>
      <c r="AP86">
        <v>4.0000000000000015E-2</v>
      </c>
      <c r="AQ86">
        <v>698.70000000000027</v>
      </c>
      <c r="AR86">
        <v>10.000000000000002</v>
      </c>
      <c r="AS86">
        <v>708.70000000000027</v>
      </c>
      <c r="AT86">
        <v>18.333200000000001</v>
      </c>
      <c r="AU86">
        <v>717.03320000000031</v>
      </c>
    </row>
    <row r="87" spans="1:47">
      <c r="A87" t="s">
        <v>520</v>
      </c>
      <c r="B87" t="s">
        <v>521</v>
      </c>
      <c r="C87" t="s">
        <v>522</v>
      </c>
      <c r="D87" t="s">
        <v>523</v>
      </c>
      <c r="E87">
        <v>18259.169999999998</v>
      </c>
      <c r="F87">
        <v>0.08</v>
      </c>
      <c r="G87">
        <v>1460.7335999999998</v>
      </c>
      <c r="H87">
        <v>16798.436399999999</v>
      </c>
      <c r="I87">
        <v>3359.6872800000001</v>
      </c>
      <c r="J87">
        <v>639</v>
      </c>
      <c r="K87">
        <v>180</v>
      </c>
      <c r="L87">
        <v>20977.123679999997</v>
      </c>
      <c r="M87">
        <v>1752.8803199999998</v>
      </c>
      <c r="O87">
        <v>250</v>
      </c>
      <c r="P87">
        <v>20</v>
      </c>
      <c r="Q87">
        <v>230</v>
      </c>
      <c r="R87">
        <v>276</v>
      </c>
      <c r="S87">
        <v>21253.123679999997</v>
      </c>
      <c r="T87">
        <v>1776.8803199999998</v>
      </c>
      <c r="V87">
        <v>458.33</v>
      </c>
      <c r="W87">
        <v>36.666400000000003</v>
      </c>
      <c r="X87">
        <v>421.66359999999997</v>
      </c>
      <c r="Y87">
        <v>505.99631999999997</v>
      </c>
      <c r="Z87">
        <v>21483.119999999995</v>
      </c>
      <c r="AA87">
        <v>1796.8799999999999</v>
      </c>
      <c r="AJ87">
        <v>0.08</v>
      </c>
      <c r="AK87">
        <v>1460.7335999999998</v>
      </c>
      <c r="AL87">
        <v>0.08</v>
      </c>
      <c r="AM87">
        <v>1460.7335999999998</v>
      </c>
      <c r="AN87">
        <v>0.12</v>
      </c>
      <c r="AO87">
        <v>2191.1003999999998</v>
      </c>
      <c r="AP87">
        <v>3.9999999999999994E-2</v>
      </c>
      <c r="AQ87">
        <v>730.36679999999978</v>
      </c>
      <c r="AR87">
        <v>10.000000000000002</v>
      </c>
      <c r="AS87">
        <v>740.36679999999978</v>
      </c>
      <c r="AT87">
        <v>18.333200000000001</v>
      </c>
      <c r="AU87">
        <v>748.69999999999982</v>
      </c>
    </row>
    <row r="88" spans="1:47">
      <c r="A88" t="s">
        <v>524</v>
      </c>
      <c r="B88" t="s">
        <v>525</v>
      </c>
      <c r="C88" t="s">
        <v>526</v>
      </c>
      <c r="D88" t="s">
        <v>527</v>
      </c>
      <c r="E88">
        <v>18884.169999999998</v>
      </c>
      <c r="F88">
        <v>0.08</v>
      </c>
      <c r="G88">
        <v>1510.7335999999998</v>
      </c>
      <c r="H88">
        <v>17373.436399999999</v>
      </c>
      <c r="I88">
        <v>3474.6872800000001</v>
      </c>
      <c r="J88">
        <v>639</v>
      </c>
      <c r="K88">
        <v>180</v>
      </c>
      <c r="L88">
        <v>21667.123679999997</v>
      </c>
      <c r="M88">
        <v>1812.8803199999998</v>
      </c>
      <c r="O88">
        <v>250</v>
      </c>
      <c r="P88">
        <v>20</v>
      </c>
      <c r="Q88">
        <v>230</v>
      </c>
      <c r="R88">
        <v>276</v>
      </c>
      <c r="S88">
        <v>21943.123679999997</v>
      </c>
      <c r="T88">
        <v>1836.8803199999998</v>
      </c>
      <c r="V88">
        <v>458.33</v>
      </c>
      <c r="W88">
        <v>36.666400000000003</v>
      </c>
      <c r="X88">
        <v>421.66359999999997</v>
      </c>
      <c r="Y88">
        <v>505.99631999999997</v>
      </c>
      <c r="Z88">
        <v>22173.119999999995</v>
      </c>
      <c r="AA88">
        <v>1856.8799999999997</v>
      </c>
      <c r="AJ88">
        <v>0.08</v>
      </c>
      <c r="AK88">
        <v>1510.7335999999998</v>
      </c>
      <c r="AL88">
        <v>0.08</v>
      </c>
      <c r="AM88">
        <v>1510.7335999999998</v>
      </c>
      <c r="AN88">
        <v>0.12</v>
      </c>
      <c r="AO88">
        <v>2266.1003999999998</v>
      </c>
      <c r="AP88">
        <v>3.9999999999999994E-2</v>
      </c>
      <c r="AQ88">
        <v>755.36679999999978</v>
      </c>
      <c r="AR88">
        <v>10.000000000000002</v>
      </c>
      <c r="AS88">
        <v>765.36679999999978</v>
      </c>
      <c r="AT88">
        <v>18.333200000000001</v>
      </c>
      <c r="AU88">
        <v>773.69999999999982</v>
      </c>
    </row>
    <row r="89" spans="1:47">
      <c r="A89" t="s">
        <v>528</v>
      </c>
      <c r="B89" t="s">
        <v>529</v>
      </c>
      <c r="C89" t="s">
        <v>530</v>
      </c>
      <c r="D89" t="s">
        <v>531</v>
      </c>
      <c r="E89">
        <v>19300.830000000002</v>
      </c>
      <c r="F89">
        <v>0.08</v>
      </c>
      <c r="G89">
        <v>1544.0664000000002</v>
      </c>
      <c r="H89">
        <v>17756.763600000002</v>
      </c>
      <c r="I89">
        <v>3551.3527200000008</v>
      </c>
      <c r="J89">
        <v>639</v>
      </c>
      <c r="K89">
        <v>180</v>
      </c>
      <c r="L89">
        <v>22127.116320000001</v>
      </c>
      <c r="M89">
        <v>1852.87968</v>
      </c>
      <c r="O89">
        <v>250</v>
      </c>
      <c r="P89">
        <v>20</v>
      </c>
      <c r="Q89">
        <v>230</v>
      </c>
      <c r="R89">
        <v>276</v>
      </c>
      <c r="S89">
        <v>22403.116320000001</v>
      </c>
      <c r="T89">
        <v>1876.87968</v>
      </c>
      <c r="V89">
        <v>458.33</v>
      </c>
      <c r="W89">
        <v>36.666400000000003</v>
      </c>
      <c r="X89">
        <v>421.66359999999997</v>
      </c>
      <c r="Y89">
        <v>505.99631999999997</v>
      </c>
      <c r="Z89">
        <v>22633.112639999999</v>
      </c>
      <c r="AA89">
        <v>1896.8793600000001</v>
      </c>
      <c r="AJ89">
        <v>0.08</v>
      </c>
      <c r="AK89">
        <v>1544.0664000000002</v>
      </c>
      <c r="AL89">
        <v>0.08</v>
      </c>
      <c r="AM89">
        <v>1544.0664000000002</v>
      </c>
      <c r="AN89">
        <v>0.12</v>
      </c>
      <c r="AO89">
        <v>2316.0996</v>
      </c>
      <c r="AP89">
        <v>4.0000000000000015E-2</v>
      </c>
      <c r="AQ89">
        <v>772.03320000000031</v>
      </c>
      <c r="AR89">
        <v>10.000000000000002</v>
      </c>
      <c r="AS89">
        <v>782.03320000000031</v>
      </c>
      <c r="AT89">
        <v>18.333200000000001</v>
      </c>
      <c r="AU89">
        <v>790.36640000000034</v>
      </c>
    </row>
    <row r="90" spans="1:47">
      <c r="A90" t="s">
        <v>532</v>
      </c>
      <c r="B90" t="s">
        <v>533</v>
      </c>
      <c r="C90" t="s">
        <v>534</v>
      </c>
      <c r="D90" t="s">
        <v>535</v>
      </c>
      <c r="E90">
        <v>19925.830000000002</v>
      </c>
      <c r="F90">
        <v>0.08</v>
      </c>
      <c r="G90">
        <v>1594.0664000000002</v>
      </c>
      <c r="H90">
        <v>18331.763600000002</v>
      </c>
      <c r="I90">
        <v>3666.3527200000008</v>
      </c>
      <c r="J90">
        <v>639</v>
      </c>
      <c r="K90">
        <v>180</v>
      </c>
      <c r="L90">
        <v>22817.116320000001</v>
      </c>
      <c r="M90">
        <v>1912.87968</v>
      </c>
      <c r="O90">
        <v>250</v>
      </c>
      <c r="P90">
        <v>20</v>
      </c>
      <c r="Q90">
        <v>230</v>
      </c>
      <c r="R90">
        <v>276</v>
      </c>
      <c r="S90">
        <v>23093.116320000001</v>
      </c>
      <c r="T90">
        <v>1936.87968</v>
      </c>
      <c r="V90">
        <v>458.33</v>
      </c>
      <c r="W90">
        <v>36.666400000000003</v>
      </c>
      <c r="X90">
        <v>421.66359999999997</v>
      </c>
      <c r="Y90">
        <v>505.99631999999997</v>
      </c>
      <c r="Z90">
        <v>23323.112639999999</v>
      </c>
      <c r="AA90">
        <v>1956.8793600000001</v>
      </c>
      <c r="AJ90">
        <v>0.08</v>
      </c>
      <c r="AK90">
        <v>1594.0664000000002</v>
      </c>
      <c r="AL90">
        <v>0.08</v>
      </c>
      <c r="AM90">
        <v>1594.0664000000002</v>
      </c>
      <c r="AN90">
        <v>0.12</v>
      </c>
      <c r="AO90">
        <v>2391.0996</v>
      </c>
      <c r="AP90">
        <v>4.0000000000000015E-2</v>
      </c>
      <c r="AQ90">
        <v>797.03320000000031</v>
      </c>
      <c r="AR90">
        <v>10.000000000000002</v>
      </c>
      <c r="AS90">
        <v>807.03320000000031</v>
      </c>
      <c r="AT90">
        <v>18.333200000000001</v>
      </c>
      <c r="AU90">
        <v>815.36640000000034</v>
      </c>
    </row>
    <row r="91" spans="1:47">
      <c r="A91" t="s">
        <v>536</v>
      </c>
      <c r="B91" t="s">
        <v>537</v>
      </c>
      <c r="C91" t="s">
        <v>538</v>
      </c>
      <c r="D91" t="s">
        <v>539</v>
      </c>
      <c r="E91">
        <v>19342.5</v>
      </c>
      <c r="F91">
        <v>0.08</v>
      </c>
      <c r="G91">
        <v>1547.4</v>
      </c>
      <c r="H91">
        <v>17795.099999999999</v>
      </c>
      <c r="I91">
        <v>3559.02</v>
      </c>
      <c r="J91">
        <v>639</v>
      </c>
      <c r="K91">
        <v>180</v>
      </c>
      <c r="L91">
        <v>22173.119999999999</v>
      </c>
      <c r="M91">
        <v>1856.88</v>
      </c>
      <c r="O91">
        <v>250</v>
      </c>
      <c r="P91">
        <v>20</v>
      </c>
      <c r="Q91">
        <v>230</v>
      </c>
      <c r="R91">
        <v>276</v>
      </c>
      <c r="S91">
        <v>22449.119999999999</v>
      </c>
      <c r="T91">
        <v>1880.88</v>
      </c>
      <c r="V91">
        <v>458.33</v>
      </c>
      <c r="W91">
        <v>36.666400000000003</v>
      </c>
      <c r="X91">
        <v>421.66359999999997</v>
      </c>
      <c r="Y91">
        <v>505.99631999999997</v>
      </c>
      <c r="Z91">
        <v>22679.116319999997</v>
      </c>
      <c r="AA91">
        <v>1900.87968</v>
      </c>
      <c r="AJ91">
        <v>0.08</v>
      </c>
      <c r="AK91">
        <v>1547.4</v>
      </c>
      <c r="AL91">
        <v>0.08</v>
      </c>
      <c r="AM91">
        <v>1547.4</v>
      </c>
      <c r="AN91">
        <v>0.12</v>
      </c>
      <c r="AO91">
        <v>2321.1</v>
      </c>
      <c r="AP91">
        <v>4.0000000000000015E-2</v>
      </c>
      <c r="AQ91">
        <v>773.70000000000027</v>
      </c>
      <c r="AR91">
        <v>10.000000000000002</v>
      </c>
      <c r="AS91">
        <v>783.70000000000027</v>
      </c>
      <c r="AT91">
        <v>18.333200000000001</v>
      </c>
      <c r="AU91">
        <v>792.03320000000031</v>
      </c>
    </row>
    <row r="92" spans="1:47">
      <c r="A92" t="s">
        <v>540</v>
      </c>
      <c r="B92" t="s">
        <v>541</v>
      </c>
      <c r="C92" t="s">
        <v>542</v>
      </c>
      <c r="D92" t="s">
        <v>543</v>
      </c>
      <c r="E92">
        <v>19967.5</v>
      </c>
      <c r="F92">
        <v>0.08</v>
      </c>
      <c r="G92">
        <v>1597.4</v>
      </c>
      <c r="H92">
        <v>18370.099999999999</v>
      </c>
      <c r="I92">
        <v>3674.02</v>
      </c>
      <c r="J92">
        <v>639</v>
      </c>
      <c r="K92">
        <v>180</v>
      </c>
      <c r="L92">
        <v>22863.119999999999</v>
      </c>
      <c r="M92">
        <v>1916.88</v>
      </c>
      <c r="O92">
        <v>250</v>
      </c>
      <c r="P92">
        <v>20</v>
      </c>
      <c r="Q92">
        <v>230</v>
      </c>
      <c r="R92">
        <v>276</v>
      </c>
      <c r="S92">
        <v>23139.119999999999</v>
      </c>
      <c r="T92">
        <v>1940.88</v>
      </c>
      <c r="V92">
        <v>458.33</v>
      </c>
      <c r="W92">
        <v>36.666400000000003</v>
      </c>
      <c r="X92">
        <v>421.66359999999997</v>
      </c>
      <c r="Y92">
        <v>505.99631999999997</v>
      </c>
      <c r="Z92">
        <v>23369.116319999997</v>
      </c>
      <c r="AA92">
        <v>1960.87968</v>
      </c>
      <c r="AJ92">
        <v>0.08</v>
      </c>
      <c r="AK92">
        <v>1597.4</v>
      </c>
      <c r="AL92">
        <v>0.08</v>
      </c>
      <c r="AM92">
        <v>1597.4</v>
      </c>
      <c r="AN92">
        <v>0.12</v>
      </c>
      <c r="AO92">
        <v>2396.1</v>
      </c>
      <c r="AP92">
        <v>4.0000000000000015E-2</v>
      </c>
      <c r="AQ92">
        <v>798.70000000000027</v>
      </c>
      <c r="AR92">
        <v>10.000000000000002</v>
      </c>
      <c r="AS92">
        <v>808.70000000000027</v>
      </c>
      <c r="AT92">
        <v>18.333200000000001</v>
      </c>
      <c r="AU92">
        <v>817.03320000000031</v>
      </c>
    </row>
    <row r="93" spans="1:47">
      <c r="A93" t="s">
        <v>544</v>
      </c>
      <c r="B93" t="s">
        <v>545</v>
      </c>
      <c r="C93" t="s">
        <v>546</v>
      </c>
      <c r="D93" t="s">
        <v>547</v>
      </c>
      <c r="E93">
        <v>20384.169999999998</v>
      </c>
      <c r="F93">
        <v>0.08</v>
      </c>
      <c r="G93">
        <v>1630.7335999999998</v>
      </c>
      <c r="H93">
        <v>18753.436399999999</v>
      </c>
      <c r="I93">
        <v>3750.6872800000001</v>
      </c>
      <c r="J93">
        <v>639</v>
      </c>
      <c r="K93">
        <v>180</v>
      </c>
      <c r="L93">
        <v>23323.123679999997</v>
      </c>
      <c r="M93">
        <v>1956.8803199999998</v>
      </c>
      <c r="O93">
        <v>250</v>
      </c>
      <c r="P93">
        <v>20</v>
      </c>
      <c r="Q93">
        <v>230</v>
      </c>
      <c r="R93">
        <v>276</v>
      </c>
      <c r="S93">
        <v>23599.123679999997</v>
      </c>
      <c r="T93">
        <v>1980.8803199999998</v>
      </c>
      <c r="V93">
        <v>458.33</v>
      </c>
      <c r="W93">
        <v>36.666400000000003</v>
      </c>
      <c r="X93">
        <v>421.66359999999997</v>
      </c>
      <c r="Y93">
        <v>505.99631999999997</v>
      </c>
      <c r="Z93">
        <v>23829.119999999995</v>
      </c>
      <c r="AA93">
        <v>2000.8799999999997</v>
      </c>
      <c r="AJ93">
        <v>0.08</v>
      </c>
      <c r="AK93">
        <v>1630.7335999999998</v>
      </c>
      <c r="AL93">
        <v>0.08</v>
      </c>
      <c r="AM93">
        <v>1630.7335999999998</v>
      </c>
      <c r="AN93">
        <v>0.12</v>
      </c>
      <c r="AO93">
        <v>2446.1003999999998</v>
      </c>
      <c r="AP93">
        <v>3.9999999999999994E-2</v>
      </c>
      <c r="AQ93">
        <v>815.36679999999978</v>
      </c>
      <c r="AR93">
        <v>10.000000000000002</v>
      </c>
      <c r="AS93">
        <v>825.36679999999978</v>
      </c>
      <c r="AT93">
        <v>18.333200000000001</v>
      </c>
      <c r="AU93">
        <v>833.69999999999982</v>
      </c>
    </row>
    <row r="94" spans="1:47">
      <c r="A94" t="s">
        <v>548</v>
      </c>
      <c r="B94" t="s">
        <v>549</v>
      </c>
      <c r="C94" t="s">
        <v>550</v>
      </c>
      <c r="D94" t="s">
        <v>551</v>
      </c>
      <c r="E94">
        <v>21009.17</v>
      </c>
      <c r="F94">
        <v>0.08</v>
      </c>
      <c r="G94">
        <v>1680.7335999999998</v>
      </c>
      <c r="H94">
        <v>19328.436399999999</v>
      </c>
      <c r="I94">
        <v>3865.6872800000001</v>
      </c>
      <c r="J94">
        <v>639</v>
      </c>
      <c r="K94">
        <v>180</v>
      </c>
      <c r="L94">
        <v>24013.123679999997</v>
      </c>
      <c r="M94">
        <v>2016.8803199999998</v>
      </c>
      <c r="O94">
        <v>250</v>
      </c>
      <c r="P94">
        <v>20</v>
      </c>
      <c r="Q94">
        <v>230</v>
      </c>
      <c r="R94">
        <v>276</v>
      </c>
      <c r="S94">
        <v>24289.123679999997</v>
      </c>
      <c r="T94">
        <v>2040.8803199999998</v>
      </c>
      <c r="V94">
        <v>458.33</v>
      </c>
      <c r="W94">
        <v>36.666400000000003</v>
      </c>
      <c r="X94">
        <v>421.66359999999997</v>
      </c>
      <c r="Y94">
        <v>505.99631999999997</v>
      </c>
      <c r="Z94">
        <v>24519.119999999995</v>
      </c>
      <c r="AA94">
        <v>2060.8799999999997</v>
      </c>
      <c r="AJ94">
        <v>0.08</v>
      </c>
      <c r="AK94">
        <v>1680.7335999999998</v>
      </c>
      <c r="AL94">
        <v>0.08</v>
      </c>
      <c r="AM94">
        <v>1680.7335999999998</v>
      </c>
      <c r="AN94">
        <v>0.12</v>
      </c>
      <c r="AO94">
        <v>2521.1003999999998</v>
      </c>
      <c r="AP94">
        <v>3.9999999999999994E-2</v>
      </c>
      <c r="AQ94">
        <v>840.36679999999978</v>
      </c>
      <c r="AR94">
        <v>10.000000000000002</v>
      </c>
      <c r="AS94">
        <v>850.36679999999978</v>
      </c>
      <c r="AT94">
        <v>18.333200000000001</v>
      </c>
      <c r="AU94">
        <v>858.69999999999982</v>
      </c>
    </row>
    <row r="95" spans="1:47">
      <c r="A95" t="s">
        <v>552</v>
      </c>
    </row>
    <row r="96" spans="1:47">
      <c r="A96" t="s">
        <v>553</v>
      </c>
      <c r="B96" t="s">
        <v>554</v>
      </c>
      <c r="C96" t="s">
        <v>555</v>
      </c>
      <c r="D96" t="s">
        <v>556</v>
      </c>
      <c r="E96">
        <v>16425.830000000002</v>
      </c>
      <c r="F96">
        <v>0.08</v>
      </c>
      <c r="G96">
        <v>1314.0664000000002</v>
      </c>
      <c r="H96">
        <v>15111.763600000002</v>
      </c>
      <c r="I96">
        <v>3022.3527200000008</v>
      </c>
      <c r="J96">
        <v>639</v>
      </c>
      <c r="K96">
        <v>180</v>
      </c>
      <c r="L96">
        <v>18953.116320000001</v>
      </c>
      <c r="M96">
        <v>1576.8796800000002</v>
      </c>
      <c r="O96">
        <v>250</v>
      </c>
      <c r="P96">
        <v>20</v>
      </c>
      <c r="Q96">
        <v>230</v>
      </c>
      <c r="R96">
        <v>276</v>
      </c>
      <c r="S96">
        <v>19229.116320000001</v>
      </c>
      <c r="T96">
        <v>1600.8796800000002</v>
      </c>
      <c r="V96">
        <v>458.33</v>
      </c>
      <c r="W96">
        <v>36.666400000000003</v>
      </c>
      <c r="X96">
        <v>421.66359999999997</v>
      </c>
      <c r="Y96">
        <v>505.99631999999997</v>
      </c>
      <c r="Z96">
        <v>19459.112639999999</v>
      </c>
      <c r="AA96">
        <v>1620.8793600000001</v>
      </c>
      <c r="AJ96">
        <v>0.08</v>
      </c>
      <c r="AK96">
        <v>1314.0664000000002</v>
      </c>
      <c r="AL96">
        <v>0.08</v>
      </c>
      <c r="AM96">
        <v>1314.0664000000002</v>
      </c>
      <c r="AN96">
        <v>0.12</v>
      </c>
      <c r="AO96">
        <v>1971.0996000000002</v>
      </c>
      <c r="AP96">
        <v>0.04</v>
      </c>
      <c r="AQ96">
        <v>657.03320000000008</v>
      </c>
      <c r="AR96">
        <v>10.000000000000002</v>
      </c>
      <c r="AS96">
        <v>667.03320000000008</v>
      </c>
      <c r="AT96">
        <v>18.333200000000001</v>
      </c>
      <c r="AU96">
        <v>675.36640000000011</v>
      </c>
    </row>
    <row r="97" spans="1:47">
      <c r="A97" t="s">
        <v>557</v>
      </c>
      <c r="B97" t="s">
        <v>558</v>
      </c>
      <c r="C97" t="s">
        <v>559</v>
      </c>
      <c r="D97" t="s">
        <v>560</v>
      </c>
      <c r="E97">
        <v>17467.5</v>
      </c>
      <c r="F97">
        <v>0.08</v>
      </c>
      <c r="G97">
        <v>1397.4</v>
      </c>
      <c r="H97">
        <v>16070.1</v>
      </c>
      <c r="I97">
        <v>3214.0200000000004</v>
      </c>
      <c r="J97">
        <v>639</v>
      </c>
      <c r="K97">
        <v>180</v>
      </c>
      <c r="L97">
        <v>20103.120000000003</v>
      </c>
      <c r="M97">
        <v>1676.88</v>
      </c>
      <c r="O97">
        <v>250</v>
      </c>
      <c r="P97">
        <v>20</v>
      </c>
      <c r="Q97">
        <v>230</v>
      </c>
      <c r="R97">
        <v>276</v>
      </c>
      <c r="S97">
        <v>20379.120000000003</v>
      </c>
      <c r="T97">
        <v>1700.88</v>
      </c>
      <c r="V97">
        <v>458.33</v>
      </c>
      <c r="W97">
        <v>36.666400000000003</v>
      </c>
      <c r="X97">
        <v>421.66359999999997</v>
      </c>
      <c r="Y97">
        <v>505.99631999999997</v>
      </c>
      <c r="Z97">
        <v>20609.116320000001</v>
      </c>
      <c r="AA97">
        <v>1720.8796800000002</v>
      </c>
      <c r="AJ97">
        <v>0.08</v>
      </c>
      <c r="AK97">
        <v>1397.4</v>
      </c>
      <c r="AL97">
        <v>0.08</v>
      </c>
      <c r="AM97">
        <v>1397.4</v>
      </c>
      <c r="AN97">
        <v>0.12</v>
      </c>
      <c r="AO97">
        <v>2096.1</v>
      </c>
      <c r="AP97">
        <v>4.0000000000000015E-2</v>
      </c>
      <c r="AQ97">
        <v>698.70000000000027</v>
      </c>
      <c r="AR97">
        <v>10.000000000000002</v>
      </c>
      <c r="AS97">
        <v>708.70000000000027</v>
      </c>
      <c r="AT97">
        <v>18.333200000000001</v>
      </c>
      <c r="AU97">
        <v>717.03320000000031</v>
      </c>
    </row>
    <row r="98" spans="1:47">
      <c r="A98" t="s">
        <v>561</v>
      </c>
      <c r="B98" t="s">
        <v>562</v>
      </c>
      <c r="C98" t="s">
        <v>563</v>
      </c>
      <c r="D98" t="s">
        <v>564</v>
      </c>
      <c r="E98">
        <v>18259.169999999998</v>
      </c>
      <c r="F98">
        <v>0.08</v>
      </c>
      <c r="G98">
        <v>1460.7335999999998</v>
      </c>
      <c r="H98">
        <v>16798.436399999999</v>
      </c>
      <c r="I98">
        <v>3359.6872800000001</v>
      </c>
      <c r="J98">
        <v>639</v>
      </c>
      <c r="K98">
        <v>180</v>
      </c>
      <c r="L98">
        <v>20977.123679999997</v>
      </c>
      <c r="M98">
        <v>1752.8803199999998</v>
      </c>
      <c r="O98">
        <v>250</v>
      </c>
      <c r="P98">
        <v>20</v>
      </c>
      <c r="Q98">
        <v>230</v>
      </c>
      <c r="R98">
        <v>276</v>
      </c>
      <c r="S98">
        <v>21253.123679999997</v>
      </c>
      <c r="T98">
        <v>1776.8803199999998</v>
      </c>
      <c r="V98">
        <v>458.33</v>
      </c>
      <c r="W98">
        <v>36.666400000000003</v>
      </c>
      <c r="X98">
        <v>421.66359999999997</v>
      </c>
      <c r="Y98">
        <v>505.99631999999997</v>
      </c>
      <c r="Z98">
        <v>21483.119999999995</v>
      </c>
      <c r="AA98">
        <v>1796.8799999999999</v>
      </c>
      <c r="AJ98">
        <v>0.08</v>
      </c>
      <c r="AK98">
        <v>1460.7335999999998</v>
      </c>
      <c r="AL98">
        <v>0.08</v>
      </c>
      <c r="AM98">
        <v>1460.7335999999998</v>
      </c>
      <c r="AN98">
        <v>0.12</v>
      </c>
      <c r="AO98">
        <v>2191.1003999999998</v>
      </c>
      <c r="AP98">
        <v>3.9999999999999994E-2</v>
      </c>
      <c r="AQ98">
        <v>730.36679999999978</v>
      </c>
      <c r="AR98">
        <v>10.000000000000002</v>
      </c>
      <c r="AS98">
        <v>740.36679999999978</v>
      </c>
      <c r="AT98">
        <v>18.333200000000001</v>
      </c>
      <c r="AU98">
        <v>748.69999999999982</v>
      </c>
    </row>
    <row r="99" spans="1:47">
      <c r="A99" t="s">
        <v>565</v>
      </c>
      <c r="B99" t="s">
        <v>566</v>
      </c>
      <c r="C99" t="s">
        <v>567</v>
      </c>
      <c r="D99" t="s">
        <v>568</v>
      </c>
      <c r="E99">
        <v>18884.169999999998</v>
      </c>
      <c r="F99">
        <v>0.08</v>
      </c>
      <c r="G99">
        <v>1510.7335999999998</v>
      </c>
      <c r="H99">
        <v>17373.436399999999</v>
      </c>
      <c r="I99">
        <v>3474.6872800000001</v>
      </c>
      <c r="J99">
        <v>639</v>
      </c>
      <c r="K99">
        <v>180</v>
      </c>
      <c r="L99">
        <v>21667.123679999997</v>
      </c>
      <c r="M99">
        <v>1812.8803199999998</v>
      </c>
      <c r="O99">
        <v>250</v>
      </c>
      <c r="P99">
        <v>20</v>
      </c>
      <c r="Q99">
        <v>230</v>
      </c>
      <c r="R99">
        <v>276</v>
      </c>
      <c r="S99">
        <v>21943.123679999997</v>
      </c>
      <c r="T99">
        <v>1836.8803199999998</v>
      </c>
      <c r="V99">
        <v>458.33</v>
      </c>
      <c r="W99">
        <v>36.666400000000003</v>
      </c>
      <c r="X99">
        <v>421.66359999999997</v>
      </c>
      <c r="Y99">
        <v>505.99631999999997</v>
      </c>
      <c r="Z99">
        <v>22173.119999999995</v>
      </c>
      <c r="AA99">
        <v>1856.8799999999997</v>
      </c>
      <c r="AJ99">
        <v>0.08</v>
      </c>
      <c r="AK99">
        <v>1510.7335999999998</v>
      </c>
      <c r="AL99">
        <v>0.08</v>
      </c>
      <c r="AM99">
        <v>1510.7335999999998</v>
      </c>
      <c r="AN99">
        <v>0.12</v>
      </c>
      <c r="AO99">
        <v>2266.1003999999998</v>
      </c>
      <c r="AP99">
        <v>3.9999999999999994E-2</v>
      </c>
      <c r="AQ99">
        <v>755.36679999999978</v>
      </c>
      <c r="AR99">
        <v>10.000000000000002</v>
      </c>
      <c r="AS99">
        <v>765.36679999999978</v>
      </c>
      <c r="AT99">
        <v>18.333200000000001</v>
      </c>
      <c r="AU99">
        <v>773.69999999999982</v>
      </c>
    </row>
    <row r="100" spans="1:47">
      <c r="A100" t="s">
        <v>569</v>
      </c>
      <c r="B100" t="s">
        <v>570</v>
      </c>
      <c r="C100" t="s">
        <v>571</v>
      </c>
      <c r="D100" t="s">
        <v>572</v>
      </c>
      <c r="E100">
        <v>19300.830000000002</v>
      </c>
      <c r="F100">
        <v>0.08</v>
      </c>
      <c r="G100">
        <v>1544.0664000000002</v>
      </c>
      <c r="H100">
        <v>17756.763600000002</v>
      </c>
      <c r="I100">
        <v>3551.3527200000008</v>
      </c>
      <c r="J100">
        <v>639</v>
      </c>
      <c r="K100">
        <v>180</v>
      </c>
      <c r="L100">
        <v>22127.116320000001</v>
      </c>
      <c r="M100">
        <v>1852.87968</v>
      </c>
      <c r="O100">
        <v>250</v>
      </c>
      <c r="P100">
        <v>20</v>
      </c>
      <c r="Q100">
        <v>230</v>
      </c>
      <c r="R100">
        <v>276</v>
      </c>
      <c r="S100">
        <v>22403.116320000001</v>
      </c>
      <c r="T100">
        <v>1876.87968</v>
      </c>
      <c r="V100">
        <v>458.33</v>
      </c>
      <c r="W100">
        <v>36.666400000000003</v>
      </c>
      <c r="X100">
        <v>421.66359999999997</v>
      </c>
      <c r="Y100">
        <v>505.99631999999997</v>
      </c>
      <c r="Z100">
        <v>22633.112639999999</v>
      </c>
      <c r="AA100">
        <v>1896.8793600000001</v>
      </c>
      <c r="AJ100">
        <v>0.08</v>
      </c>
      <c r="AK100">
        <v>1544.0664000000002</v>
      </c>
      <c r="AL100">
        <v>0.08</v>
      </c>
      <c r="AM100">
        <v>1544.0664000000002</v>
      </c>
      <c r="AN100">
        <v>0.12</v>
      </c>
      <c r="AO100">
        <v>2316.0996</v>
      </c>
      <c r="AP100">
        <v>4.0000000000000015E-2</v>
      </c>
      <c r="AQ100">
        <v>772.03320000000031</v>
      </c>
      <c r="AR100">
        <v>10.000000000000002</v>
      </c>
      <c r="AS100">
        <v>782.03320000000031</v>
      </c>
      <c r="AT100">
        <v>18.333200000000001</v>
      </c>
      <c r="AU100">
        <v>790.36640000000034</v>
      </c>
    </row>
    <row r="101" spans="1:47">
      <c r="A101" t="s">
        <v>573</v>
      </c>
      <c r="B101" t="s">
        <v>574</v>
      </c>
      <c r="C101" t="s">
        <v>575</v>
      </c>
      <c r="D101" t="s">
        <v>576</v>
      </c>
      <c r="E101">
        <v>19925.830000000002</v>
      </c>
      <c r="F101">
        <v>0.08</v>
      </c>
      <c r="G101">
        <v>1594.0664000000002</v>
      </c>
      <c r="H101">
        <v>18331.763600000002</v>
      </c>
      <c r="I101">
        <v>3666.3527200000008</v>
      </c>
      <c r="J101">
        <v>639</v>
      </c>
      <c r="K101">
        <v>180</v>
      </c>
      <c r="L101">
        <v>22817.116320000001</v>
      </c>
      <c r="M101">
        <v>1912.87968</v>
      </c>
      <c r="O101">
        <v>250</v>
      </c>
      <c r="P101">
        <v>20</v>
      </c>
      <c r="Q101">
        <v>230</v>
      </c>
      <c r="R101">
        <v>276</v>
      </c>
      <c r="S101">
        <v>23093.116320000001</v>
      </c>
      <c r="T101">
        <v>1936.87968</v>
      </c>
      <c r="V101">
        <v>458.33</v>
      </c>
      <c r="W101">
        <v>36.666400000000003</v>
      </c>
      <c r="X101">
        <v>421.66359999999997</v>
      </c>
      <c r="Y101">
        <v>505.99631999999997</v>
      </c>
      <c r="Z101">
        <v>23323.112639999999</v>
      </c>
      <c r="AA101">
        <v>1956.8793600000001</v>
      </c>
      <c r="AJ101">
        <v>0.08</v>
      </c>
      <c r="AK101">
        <v>1594.0664000000002</v>
      </c>
      <c r="AL101">
        <v>0.08</v>
      </c>
      <c r="AM101">
        <v>1594.0664000000002</v>
      </c>
      <c r="AN101">
        <v>0.12</v>
      </c>
      <c r="AO101">
        <v>2391.0996</v>
      </c>
      <c r="AP101">
        <v>4.0000000000000015E-2</v>
      </c>
      <c r="AQ101">
        <v>797.03320000000031</v>
      </c>
      <c r="AR101">
        <v>10.000000000000002</v>
      </c>
      <c r="AS101">
        <v>807.03320000000031</v>
      </c>
      <c r="AT101">
        <v>18.333200000000001</v>
      </c>
      <c r="AU101">
        <v>815.36640000000034</v>
      </c>
    </row>
    <row r="102" spans="1:47">
      <c r="A102" t="s">
        <v>577</v>
      </c>
      <c r="B102" t="s">
        <v>578</v>
      </c>
      <c r="C102" t="s">
        <v>579</v>
      </c>
      <c r="D102" t="s">
        <v>580</v>
      </c>
      <c r="E102">
        <v>19342.5</v>
      </c>
      <c r="F102">
        <v>0.08</v>
      </c>
      <c r="G102">
        <v>1547.4</v>
      </c>
      <c r="H102">
        <v>17795.099999999999</v>
      </c>
      <c r="I102">
        <v>3559.02</v>
      </c>
      <c r="J102">
        <v>639</v>
      </c>
      <c r="K102">
        <v>180</v>
      </c>
      <c r="L102">
        <v>22173.119999999999</v>
      </c>
      <c r="M102">
        <v>1856.88</v>
      </c>
      <c r="O102">
        <v>250</v>
      </c>
      <c r="P102">
        <v>20</v>
      </c>
      <c r="Q102">
        <v>230</v>
      </c>
      <c r="R102">
        <v>276</v>
      </c>
      <c r="S102">
        <v>22449.119999999999</v>
      </c>
      <c r="T102">
        <v>1880.88</v>
      </c>
      <c r="V102">
        <v>458.33</v>
      </c>
      <c r="W102">
        <v>36.666400000000003</v>
      </c>
      <c r="X102">
        <v>421.66359999999997</v>
      </c>
      <c r="Y102">
        <v>505.99631999999997</v>
      </c>
      <c r="Z102">
        <v>22679.116319999997</v>
      </c>
      <c r="AA102">
        <v>1900.87968</v>
      </c>
      <c r="AJ102">
        <v>0.08</v>
      </c>
      <c r="AK102">
        <v>1547.4</v>
      </c>
      <c r="AL102">
        <v>0.08</v>
      </c>
      <c r="AM102">
        <v>1547.4</v>
      </c>
      <c r="AN102">
        <v>0.12</v>
      </c>
      <c r="AO102">
        <v>2321.1</v>
      </c>
      <c r="AP102">
        <v>4.0000000000000015E-2</v>
      </c>
      <c r="AQ102">
        <v>773.70000000000027</v>
      </c>
      <c r="AR102">
        <v>10.000000000000002</v>
      </c>
      <c r="AS102">
        <v>783.70000000000027</v>
      </c>
      <c r="AT102">
        <v>18.333200000000001</v>
      </c>
      <c r="AU102">
        <v>792.03320000000031</v>
      </c>
    </row>
    <row r="103" spans="1:47">
      <c r="A103" t="s">
        <v>581</v>
      </c>
      <c r="B103" t="s">
        <v>582</v>
      </c>
      <c r="C103" t="s">
        <v>583</v>
      </c>
      <c r="D103" t="s">
        <v>584</v>
      </c>
      <c r="E103">
        <v>19967.5</v>
      </c>
      <c r="F103">
        <v>0.08</v>
      </c>
      <c r="G103">
        <v>1597.4</v>
      </c>
      <c r="H103">
        <v>18370.099999999999</v>
      </c>
      <c r="I103">
        <v>3674.02</v>
      </c>
      <c r="J103">
        <v>639</v>
      </c>
      <c r="K103">
        <v>180</v>
      </c>
      <c r="L103">
        <v>22863.119999999999</v>
      </c>
      <c r="M103">
        <v>1916.88</v>
      </c>
      <c r="O103">
        <v>250</v>
      </c>
      <c r="P103">
        <v>20</v>
      </c>
      <c r="Q103">
        <v>230</v>
      </c>
      <c r="R103">
        <v>276</v>
      </c>
      <c r="S103">
        <v>23139.119999999999</v>
      </c>
      <c r="T103">
        <v>1940.88</v>
      </c>
      <c r="V103">
        <v>458.33</v>
      </c>
      <c r="W103">
        <v>36.666400000000003</v>
      </c>
      <c r="X103">
        <v>421.66359999999997</v>
      </c>
      <c r="Y103">
        <v>505.99631999999997</v>
      </c>
      <c r="Z103">
        <v>23369.116319999997</v>
      </c>
      <c r="AA103">
        <v>1960.87968</v>
      </c>
      <c r="AJ103">
        <v>0.08</v>
      </c>
      <c r="AK103">
        <v>1597.4</v>
      </c>
      <c r="AL103">
        <v>0.08</v>
      </c>
      <c r="AM103">
        <v>1597.4</v>
      </c>
      <c r="AN103">
        <v>0.12</v>
      </c>
      <c r="AO103">
        <v>2396.1</v>
      </c>
      <c r="AP103">
        <v>4.0000000000000015E-2</v>
      </c>
      <c r="AQ103">
        <v>798.70000000000027</v>
      </c>
      <c r="AR103">
        <v>10.000000000000002</v>
      </c>
      <c r="AS103">
        <v>808.70000000000027</v>
      </c>
      <c r="AT103">
        <v>18.333200000000001</v>
      </c>
      <c r="AU103">
        <v>817.03320000000031</v>
      </c>
    </row>
    <row r="104" spans="1:47">
      <c r="A104" t="s">
        <v>585</v>
      </c>
      <c r="B104" t="s">
        <v>586</v>
      </c>
      <c r="C104" t="s">
        <v>587</v>
      </c>
      <c r="D104" t="s">
        <v>588</v>
      </c>
      <c r="E104">
        <v>20384.169999999998</v>
      </c>
      <c r="F104">
        <v>0.08</v>
      </c>
      <c r="G104">
        <v>1630.7335999999998</v>
      </c>
      <c r="H104">
        <v>18753.436399999999</v>
      </c>
      <c r="I104">
        <v>3750.6872800000001</v>
      </c>
      <c r="J104">
        <v>639</v>
      </c>
      <c r="K104">
        <v>180</v>
      </c>
      <c r="L104">
        <v>23323.123679999997</v>
      </c>
      <c r="M104">
        <v>1956.8803199999998</v>
      </c>
      <c r="O104">
        <v>250</v>
      </c>
      <c r="P104">
        <v>20</v>
      </c>
      <c r="Q104">
        <v>230</v>
      </c>
      <c r="R104">
        <v>276</v>
      </c>
      <c r="S104">
        <v>23599.123679999997</v>
      </c>
      <c r="T104">
        <v>1980.8803199999998</v>
      </c>
      <c r="V104">
        <v>458.33</v>
      </c>
      <c r="W104">
        <v>36.666400000000003</v>
      </c>
      <c r="X104">
        <v>421.66359999999997</v>
      </c>
      <c r="Y104">
        <v>505.99631999999997</v>
      </c>
      <c r="Z104">
        <v>23829.119999999995</v>
      </c>
      <c r="AA104">
        <v>2000.8799999999997</v>
      </c>
      <c r="AJ104">
        <v>0.08</v>
      </c>
      <c r="AK104">
        <v>1630.7335999999998</v>
      </c>
      <c r="AL104">
        <v>0.08</v>
      </c>
      <c r="AM104">
        <v>1630.7335999999998</v>
      </c>
      <c r="AN104">
        <v>0.12</v>
      </c>
      <c r="AO104">
        <v>2446.1003999999998</v>
      </c>
      <c r="AP104">
        <v>3.9999999999999994E-2</v>
      </c>
      <c r="AQ104">
        <v>815.36679999999978</v>
      </c>
      <c r="AR104">
        <v>10.000000000000002</v>
      </c>
      <c r="AS104">
        <v>825.36679999999978</v>
      </c>
      <c r="AT104">
        <v>18.333200000000001</v>
      </c>
      <c r="AU104">
        <v>833.69999999999982</v>
      </c>
    </row>
    <row r="105" spans="1:47">
      <c r="A105" t="s">
        <v>589</v>
      </c>
      <c r="B105" t="s">
        <v>590</v>
      </c>
      <c r="C105" t="s">
        <v>591</v>
      </c>
      <c r="D105" t="s">
        <v>592</v>
      </c>
      <c r="E105">
        <v>21009.17</v>
      </c>
      <c r="F105">
        <v>0.08</v>
      </c>
      <c r="G105">
        <v>1680.7335999999998</v>
      </c>
      <c r="H105">
        <v>19328.436399999999</v>
      </c>
      <c r="I105">
        <v>3865.6872800000001</v>
      </c>
      <c r="J105">
        <v>639</v>
      </c>
      <c r="K105">
        <v>180</v>
      </c>
      <c r="L105">
        <v>24013.123679999997</v>
      </c>
      <c r="M105">
        <v>2016.8803199999998</v>
      </c>
      <c r="O105">
        <v>250</v>
      </c>
      <c r="P105">
        <v>20</v>
      </c>
      <c r="Q105">
        <v>230</v>
      </c>
      <c r="R105">
        <v>276</v>
      </c>
      <c r="S105">
        <v>24289.123679999997</v>
      </c>
      <c r="T105">
        <v>2040.8803199999998</v>
      </c>
      <c r="V105">
        <v>458.33</v>
      </c>
      <c r="W105">
        <v>36.666400000000003</v>
      </c>
      <c r="X105">
        <v>421.66359999999997</v>
      </c>
      <c r="Y105">
        <v>505.99631999999997</v>
      </c>
      <c r="Z105">
        <v>24519.119999999995</v>
      </c>
      <c r="AA105">
        <v>2060.8799999999997</v>
      </c>
      <c r="AJ105">
        <v>0.08</v>
      </c>
      <c r="AK105">
        <v>1680.7335999999998</v>
      </c>
      <c r="AL105">
        <v>0.08</v>
      </c>
      <c r="AM105">
        <v>1680.7335999999998</v>
      </c>
      <c r="AN105">
        <v>0.12</v>
      </c>
      <c r="AO105">
        <v>2521.1003999999998</v>
      </c>
      <c r="AP105">
        <v>3.9999999999999994E-2</v>
      </c>
      <c r="AQ105">
        <v>840.36679999999978</v>
      </c>
      <c r="AR105">
        <v>10.000000000000002</v>
      </c>
      <c r="AS105">
        <v>850.36679999999978</v>
      </c>
      <c r="AT105">
        <v>18.333200000000001</v>
      </c>
      <c r="AU105">
        <v>858.69999999999982</v>
      </c>
    </row>
    <row r="106" spans="1:47">
      <c r="A106" t="s">
        <v>593</v>
      </c>
    </row>
    <row r="107" spans="1:47">
      <c r="A107" t="s">
        <v>594</v>
      </c>
      <c r="B107" t="s">
        <v>595</v>
      </c>
      <c r="C107" t="s">
        <v>596</v>
      </c>
      <c r="D107" t="s">
        <v>597</v>
      </c>
      <c r="E107">
        <v>17034.169999999998</v>
      </c>
      <c r="F107">
        <v>0.1</v>
      </c>
      <c r="G107">
        <v>1703.4169999999999</v>
      </c>
      <c r="H107">
        <v>15330.752999999999</v>
      </c>
      <c r="I107">
        <v>3066.1505999999999</v>
      </c>
      <c r="J107">
        <v>639</v>
      </c>
      <c r="K107">
        <v>180</v>
      </c>
      <c r="L107">
        <v>19215.903599999998</v>
      </c>
      <c r="M107">
        <v>2044.1003999999998</v>
      </c>
      <c r="O107">
        <v>250</v>
      </c>
      <c r="P107">
        <v>25</v>
      </c>
      <c r="Q107">
        <v>225</v>
      </c>
      <c r="R107">
        <v>270</v>
      </c>
      <c r="S107">
        <v>19485.903599999998</v>
      </c>
      <c r="T107">
        <v>2074.1003999999998</v>
      </c>
      <c r="V107">
        <v>487.5</v>
      </c>
      <c r="W107">
        <v>48.75</v>
      </c>
      <c r="X107">
        <v>438.75</v>
      </c>
      <c r="Y107">
        <v>526.5</v>
      </c>
      <c r="Z107">
        <v>19742.403599999998</v>
      </c>
      <c r="AA107">
        <v>2102.6003999999998</v>
      </c>
      <c r="AJ107">
        <v>0.08</v>
      </c>
      <c r="AK107">
        <v>1362.7335999999998</v>
      </c>
      <c r="AL107">
        <v>0.1</v>
      </c>
      <c r="AM107">
        <v>1703.4169999999999</v>
      </c>
      <c r="AN107">
        <v>0.12</v>
      </c>
      <c r="AO107">
        <v>2044.1003999999998</v>
      </c>
      <c r="AP107">
        <v>6.0000000000000012E-2</v>
      </c>
      <c r="AQ107">
        <v>1022.0502000000001</v>
      </c>
      <c r="AT107">
        <v>29.25</v>
      </c>
      <c r="AU107">
        <v>1051.3002000000001</v>
      </c>
    </row>
    <row r="108" spans="1:47">
      <c r="A108" t="s">
        <v>598</v>
      </c>
      <c r="B108" t="s">
        <v>599</v>
      </c>
      <c r="C108" t="s">
        <v>600</v>
      </c>
      <c r="D108" t="s">
        <v>601</v>
      </c>
      <c r="E108">
        <v>18034.169999999998</v>
      </c>
      <c r="F108">
        <v>0.1</v>
      </c>
      <c r="G108">
        <v>1803.4169999999999</v>
      </c>
      <c r="H108">
        <v>16230.752999999999</v>
      </c>
      <c r="I108">
        <v>3246.1505999999999</v>
      </c>
      <c r="J108">
        <v>639</v>
      </c>
      <c r="K108">
        <v>180</v>
      </c>
      <c r="L108">
        <v>20295.903599999998</v>
      </c>
      <c r="M108">
        <v>2164.1003999999998</v>
      </c>
      <c r="O108">
        <v>250</v>
      </c>
      <c r="P108">
        <v>25</v>
      </c>
      <c r="Q108">
        <v>225</v>
      </c>
      <c r="R108">
        <v>270</v>
      </c>
      <c r="S108">
        <v>20565.903599999998</v>
      </c>
      <c r="T108">
        <v>2194.1003999999998</v>
      </c>
      <c r="V108">
        <v>487.5</v>
      </c>
      <c r="W108">
        <v>48.75</v>
      </c>
      <c r="X108">
        <v>438.75</v>
      </c>
      <c r="Y108">
        <v>526.5</v>
      </c>
      <c r="Z108">
        <v>20822.403599999998</v>
      </c>
      <c r="AA108">
        <v>2222.6003999999998</v>
      </c>
      <c r="AJ108">
        <v>0.08</v>
      </c>
      <c r="AK108">
        <v>1442.7335999999998</v>
      </c>
      <c r="AL108">
        <v>0.1</v>
      </c>
      <c r="AM108">
        <v>1803.4169999999999</v>
      </c>
      <c r="AN108">
        <v>0.12</v>
      </c>
      <c r="AO108">
        <v>2164.1003999999998</v>
      </c>
      <c r="AP108">
        <v>6.0000000000000012E-2</v>
      </c>
      <c r="AQ108">
        <v>1082.0502000000001</v>
      </c>
      <c r="AT108">
        <v>29.25</v>
      </c>
      <c r="AU108">
        <v>1111.3002000000001</v>
      </c>
    </row>
    <row r="109" spans="1:47">
      <c r="A109" t="s">
        <v>602</v>
      </c>
      <c r="B109" t="s">
        <v>603</v>
      </c>
      <c r="C109" t="s">
        <v>604</v>
      </c>
      <c r="D109" t="s">
        <v>605</v>
      </c>
      <c r="E109">
        <v>20292.5</v>
      </c>
      <c r="F109">
        <v>0.1</v>
      </c>
      <c r="G109">
        <v>2029.25</v>
      </c>
      <c r="H109">
        <v>18263.25</v>
      </c>
      <c r="I109">
        <v>3652.65</v>
      </c>
      <c r="J109">
        <v>639</v>
      </c>
      <c r="K109">
        <v>220</v>
      </c>
      <c r="L109">
        <v>22774.9</v>
      </c>
      <c r="M109">
        <v>2435.1</v>
      </c>
      <c r="O109">
        <v>250</v>
      </c>
      <c r="P109">
        <v>25</v>
      </c>
      <c r="Q109">
        <v>225</v>
      </c>
      <c r="R109">
        <v>270</v>
      </c>
      <c r="S109">
        <v>23044.9</v>
      </c>
      <c r="T109">
        <v>2465.1</v>
      </c>
      <c r="V109">
        <v>487.5</v>
      </c>
      <c r="W109">
        <v>48.75</v>
      </c>
      <c r="X109">
        <v>438.75</v>
      </c>
      <c r="Y109">
        <v>526.5</v>
      </c>
      <c r="Z109">
        <v>23301.4</v>
      </c>
      <c r="AA109">
        <v>2493.6</v>
      </c>
      <c r="AJ109">
        <v>0.08</v>
      </c>
      <c r="AK109">
        <v>1623.4</v>
      </c>
      <c r="AL109">
        <v>0.1</v>
      </c>
      <c r="AM109">
        <v>2029.25</v>
      </c>
      <c r="AN109">
        <v>0.12</v>
      </c>
      <c r="AO109">
        <v>2435.1</v>
      </c>
      <c r="AP109">
        <v>6.0000000000000012E-2</v>
      </c>
      <c r="AQ109">
        <v>1217.5500000000002</v>
      </c>
      <c r="AT109">
        <v>29.25</v>
      </c>
      <c r="AU109">
        <v>1246.8000000000002</v>
      </c>
    </row>
    <row r="110" spans="1:47">
      <c r="A110" t="s">
        <v>606</v>
      </c>
      <c r="B110" t="s">
        <v>607</v>
      </c>
      <c r="C110" t="s">
        <v>608</v>
      </c>
      <c r="D110" t="s">
        <v>609</v>
      </c>
      <c r="E110">
        <v>21292.5</v>
      </c>
      <c r="F110">
        <v>0.1</v>
      </c>
      <c r="G110">
        <v>2129.25</v>
      </c>
      <c r="H110">
        <v>19163.25</v>
      </c>
      <c r="I110">
        <v>3832.65</v>
      </c>
      <c r="J110">
        <v>639</v>
      </c>
      <c r="K110">
        <v>220</v>
      </c>
      <c r="L110">
        <v>23854.9</v>
      </c>
      <c r="M110">
        <v>2555.1</v>
      </c>
      <c r="O110">
        <v>250</v>
      </c>
      <c r="P110">
        <v>25</v>
      </c>
      <c r="Q110">
        <v>225</v>
      </c>
      <c r="R110">
        <v>270</v>
      </c>
      <c r="S110">
        <v>24124.9</v>
      </c>
      <c r="T110">
        <v>2585.1</v>
      </c>
      <c r="V110">
        <v>487.5</v>
      </c>
      <c r="W110">
        <v>48.75</v>
      </c>
      <c r="X110">
        <v>438.75</v>
      </c>
      <c r="Y110">
        <v>526.5</v>
      </c>
      <c r="Z110">
        <v>24381.4</v>
      </c>
      <c r="AA110">
        <v>2613.6</v>
      </c>
      <c r="AJ110">
        <v>0.08</v>
      </c>
      <c r="AK110">
        <v>1703.4</v>
      </c>
      <c r="AL110">
        <v>0.1</v>
      </c>
      <c r="AM110">
        <v>2129.25</v>
      </c>
      <c r="AN110">
        <v>0.12</v>
      </c>
      <c r="AO110">
        <v>2555.1</v>
      </c>
      <c r="AP110">
        <v>6.0000000000000012E-2</v>
      </c>
      <c r="AQ110">
        <v>1277.5500000000002</v>
      </c>
      <c r="AT110">
        <v>29.25</v>
      </c>
      <c r="AU110">
        <v>1306.8000000000002</v>
      </c>
    </row>
    <row r="111" spans="1:47">
      <c r="A111" t="s">
        <v>610</v>
      </c>
      <c r="B111" t="s">
        <v>611</v>
      </c>
      <c r="C111" t="s">
        <v>612</v>
      </c>
      <c r="D111" t="s">
        <v>613</v>
      </c>
      <c r="E111">
        <v>19492.5</v>
      </c>
      <c r="F111">
        <v>0.1</v>
      </c>
      <c r="G111">
        <v>1949.25</v>
      </c>
      <c r="H111">
        <v>17543.25</v>
      </c>
      <c r="I111">
        <v>3508.65</v>
      </c>
      <c r="J111">
        <v>639</v>
      </c>
      <c r="K111">
        <v>180</v>
      </c>
      <c r="L111">
        <v>21870.9</v>
      </c>
      <c r="M111">
        <v>2339.1</v>
      </c>
      <c r="O111">
        <v>250</v>
      </c>
      <c r="P111">
        <v>25</v>
      </c>
      <c r="Q111">
        <v>225</v>
      </c>
      <c r="R111">
        <v>270</v>
      </c>
      <c r="S111">
        <v>22140.9</v>
      </c>
      <c r="T111">
        <v>2369.1</v>
      </c>
      <c r="V111">
        <v>487.5</v>
      </c>
      <c r="W111">
        <v>48.75</v>
      </c>
      <c r="X111">
        <v>438.75</v>
      </c>
      <c r="Y111">
        <v>526.5</v>
      </c>
      <c r="Z111">
        <v>22397.4</v>
      </c>
      <c r="AA111">
        <v>2397.6</v>
      </c>
      <c r="AJ111">
        <v>0.08</v>
      </c>
      <c r="AK111">
        <v>1559.4</v>
      </c>
      <c r="AL111">
        <v>0.1</v>
      </c>
      <c r="AM111">
        <v>1949.25</v>
      </c>
      <c r="AN111">
        <v>0.12</v>
      </c>
      <c r="AO111">
        <v>2339.1</v>
      </c>
      <c r="AP111">
        <v>6.0000000000000012E-2</v>
      </c>
      <c r="AQ111">
        <v>1169.5500000000002</v>
      </c>
      <c r="AT111">
        <v>29.25</v>
      </c>
      <c r="AU111">
        <v>1198.8000000000002</v>
      </c>
    </row>
    <row r="112" spans="1:47">
      <c r="A112" t="s">
        <v>614</v>
      </c>
      <c r="B112" t="s">
        <v>615</v>
      </c>
      <c r="C112" t="s">
        <v>616</v>
      </c>
      <c r="D112" t="s">
        <v>617</v>
      </c>
      <c r="E112">
        <v>20492.5</v>
      </c>
      <c r="F112">
        <v>0.1</v>
      </c>
      <c r="G112">
        <v>2049.25</v>
      </c>
      <c r="H112">
        <v>18443.25</v>
      </c>
      <c r="I112">
        <v>3688.65</v>
      </c>
      <c r="J112">
        <v>639</v>
      </c>
      <c r="K112">
        <v>180</v>
      </c>
      <c r="L112">
        <v>22950.9</v>
      </c>
      <c r="M112">
        <v>2459.1</v>
      </c>
      <c r="O112">
        <v>250</v>
      </c>
      <c r="P112">
        <v>25</v>
      </c>
      <c r="Q112">
        <v>225</v>
      </c>
      <c r="R112">
        <v>270</v>
      </c>
      <c r="S112">
        <v>23220.9</v>
      </c>
      <c r="T112">
        <v>2489.1</v>
      </c>
      <c r="V112">
        <v>487.5</v>
      </c>
      <c r="W112">
        <v>48.75</v>
      </c>
      <c r="X112">
        <v>438.75</v>
      </c>
      <c r="Y112">
        <v>526.5</v>
      </c>
      <c r="Z112">
        <v>23477.4</v>
      </c>
      <c r="AA112">
        <v>2517.6</v>
      </c>
      <c r="AJ112">
        <v>0.08</v>
      </c>
      <c r="AK112">
        <v>1639.4</v>
      </c>
      <c r="AL112">
        <v>0.1</v>
      </c>
      <c r="AM112">
        <v>2049.25</v>
      </c>
      <c r="AN112">
        <v>0.12</v>
      </c>
      <c r="AO112">
        <v>2459.1</v>
      </c>
      <c r="AP112">
        <v>6.0000000000000012E-2</v>
      </c>
      <c r="AQ112">
        <v>1229.5500000000002</v>
      </c>
      <c r="AT112">
        <v>29.25</v>
      </c>
      <c r="AU112">
        <v>1258.8000000000002</v>
      </c>
    </row>
    <row r="113" spans="1:47">
      <c r="A113" t="s">
        <v>618</v>
      </c>
    </row>
    <row r="114" spans="1:47">
      <c r="A114" t="s">
        <v>619</v>
      </c>
      <c r="B114" t="s">
        <v>620</v>
      </c>
      <c r="C114" t="s">
        <v>621</v>
      </c>
      <c r="D114" t="s">
        <v>622</v>
      </c>
      <c r="E114">
        <v>17034.169999999998</v>
      </c>
      <c r="F114">
        <v>0.1</v>
      </c>
      <c r="G114">
        <v>1703.4169999999999</v>
      </c>
      <c r="H114">
        <v>15330.752999999999</v>
      </c>
      <c r="I114">
        <v>3066.1505999999999</v>
      </c>
      <c r="J114">
        <v>639</v>
      </c>
      <c r="K114">
        <v>180</v>
      </c>
      <c r="L114">
        <v>19215.903599999998</v>
      </c>
      <c r="M114">
        <v>2044.1003999999998</v>
      </c>
      <c r="O114">
        <v>250</v>
      </c>
      <c r="P114">
        <v>25</v>
      </c>
      <c r="Q114">
        <v>225</v>
      </c>
      <c r="R114">
        <v>270</v>
      </c>
      <c r="S114">
        <v>19485.903599999998</v>
      </c>
      <c r="T114">
        <v>2074.1003999999998</v>
      </c>
      <c r="V114">
        <v>487.5</v>
      </c>
      <c r="W114">
        <v>48.75</v>
      </c>
      <c r="X114">
        <v>438.75</v>
      </c>
      <c r="Y114">
        <v>526.5</v>
      </c>
      <c r="Z114">
        <v>19742.403599999998</v>
      </c>
      <c r="AA114">
        <v>2102.6003999999998</v>
      </c>
      <c r="AJ114">
        <v>0.08</v>
      </c>
      <c r="AK114">
        <v>1362.7335999999998</v>
      </c>
      <c r="AL114">
        <v>0.1</v>
      </c>
      <c r="AM114">
        <v>1703.4169999999999</v>
      </c>
      <c r="AN114">
        <v>0.12</v>
      </c>
      <c r="AO114">
        <v>2044.1003999999998</v>
      </c>
      <c r="AP114">
        <v>6.0000000000000012E-2</v>
      </c>
      <c r="AQ114">
        <v>1022.0502000000001</v>
      </c>
      <c r="AT114">
        <v>29.25</v>
      </c>
      <c r="AU114">
        <v>1051.3002000000001</v>
      </c>
    </row>
    <row r="115" spans="1:47">
      <c r="A115" t="s">
        <v>623</v>
      </c>
      <c r="B115" t="s">
        <v>624</v>
      </c>
      <c r="C115" t="s">
        <v>625</v>
      </c>
      <c r="D115" t="s">
        <v>626</v>
      </c>
      <c r="E115">
        <v>18034.169999999998</v>
      </c>
      <c r="F115">
        <v>0.1</v>
      </c>
      <c r="G115">
        <v>1803.4169999999999</v>
      </c>
      <c r="H115">
        <v>16230.752999999999</v>
      </c>
      <c r="I115">
        <v>3246.1505999999999</v>
      </c>
      <c r="J115">
        <v>639</v>
      </c>
      <c r="K115">
        <v>180</v>
      </c>
      <c r="L115">
        <v>20295.903599999998</v>
      </c>
      <c r="M115">
        <v>2164.1003999999998</v>
      </c>
      <c r="O115">
        <v>250</v>
      </c>
      <c r="P115">
        <v>25</v>
      </c>
      <c r="Q115">
        <v>225</v>
      </c>
      <c r="R115">
        <v>270</v>
      </c>
      <c r="S115">
        <v>20565.903599999998</v>
      </c>
      <c r="T115">
        <v>2194.1003999999998</v>
      </c>
      <c r="V115">
        <v>487.5</v>
      </c>
      <c r="W115">
        <v>48.75</v>
      </c>
      <c r="X115">
        <v>438.75</v>
      </c>
      <c r="Y115">
        <v>526.5</v>
      </c>
      <c r="Z115">
        <v>20822.403599999998</v>
      </c>
      <c r="AA115">
        <v>2222.6003999999998</v>
      </c>
      <c r="AJ115">
        <v>0.08</v>
      </c>
      <c r="AK115">
        <v>1442.7335999999998</v>
      </c>
      <c r="AL115">
        <v>0.1</v>
      </c>
      <c r="AM115">
        <v>1803.4169999999999</v>
      </c>
      <c r="AN115">
        <v>0.12</v>
      </c>
      <c r="AO115">
        <v>2164.1003999999998</v>
      </c>
      <c r="AP115">
        <v>6.0000000000000012E-2</v>
      </c>
      <c r="AQ115">
        <v>1082.0502000000001</v>
      </c>
      <c r="AT115">
        <v>29.25</v>
      </c>
      <c r="AU115">
        <v>1111.3002000000001</v>
      </c>
    </row>
    <row r="116" spans="1:47">
      <c r="A116" t="s">
        <v>627</v>
      </c>
      <c r="B116" t="s">
        <v>628</v>
      </c>
      <c r="C116" t="s">
        <v>629</v>
      </c>
      <c r="D116" t="s">
        <v>630</v>
      </c>
      <c r="E116">
        <v>20292.5</v>
      </c>
      <c r="F116">
        <v>0.1</v>
      </c>
      <c r="G116">
        <v>2029.25</v>
      </c>
      <c r="H116">
        <v>18263.25</v>
      </c>
      <c r="I116">
        <v>3652.65</v>
      </c>
      <c r="J116">
        <v>639</v>
      </c>
      <c r="K116">
        <v>220</v>
      </c>
      <c r="L116">
        <v>22774.9</v>
      </c>
      <c r="M116">
        <v>2435.1</v>
      </c>
      <c r="O116">
        <v>250</v>
      </c>
      <c r="P116">
        <v>25</v>
      </c>
      <c r="Q116">
        <v>225</v>
      </c>
      <c r="R116">
        <v>270</v>
      </c>
      <c r="S116">
        <v>23044.9</v>
      </c>
      <c r="T116">
        <v>2465.1</v>
      </c>
      <c r="V116">
        <v>487.5</v>
      </c>
      <c r="W116">
        <v>48.75</v>
      </c>
      <c r="X116">
        <v>438.75</v>
      </c>
      <c r="Y116">
        <v>526.5</v>
      </c>
      <c r="Z116">
        <v>23301.4</v>
      </c>
      <c r="AA116">
        <v>2493.6</v>
      </c>
      <c r="AJ116">
        <v>0.08</v>
      </c>
      <c r="AK116">
        <v>1623.4</v>
      </c>
      <c r="AL116">
        <v>0.1</v>
      </c>
      <c r="AM116">
        <v>2029.25</v>
      </c>
      <c r="AN116">
        <v>0.12</v>
      </c>
      <c r="AO116">
        <v>2435.1</v>
      </c>
      <c r="AP116">
        <v>6.0000000000000012E-2</v>
      </c>
      <c r="AQ116">
        <v>1217.5500000000002</v>
      </c>
      <c r="AT116">
        <v>29.25</v>
      </c>
      <c r="AU116">
        <v>1246.8000000000002</v>
      </c>
    </row>
    <row r="117" spans="1:47">
      <c r="A117" t="s">
        <v>631</v>
      </c>
      <c r="B117" t="s">
        <v>632</v>
      </c>
      <c r="C117" t="s">
        <v>633</v>
      </c>
      <c r="D117" t="s">
        <v>634</v>
      </c>
      <c r="E117">
        <v>21292.5</v>
      </c>
      <c r="F117">
        <v>0.1</v>
      </c>
      <c r="G117">
        <v>2129.25</v>
      </c>
      <c r="H117">
        <v>19163.25</v>
      </c>
      <c r="I117">
        <v>3832.65</v>
      </c>
      <c r="J117">
        <v>639</v>
      </c>
      <c r="K117">
        <v>220</v>
      </c>
      <c r="L117">
        <v>23854.9</v>
      </c>
      <c r="M117">
        <v>2555.1</v>
      </c>
      <c r="O117">
        <v>250</v>
      </c>
      <c r="P117">
        <v>25</v>
      </c>
      <c r="Q117">
        <v>225</v>
      </c>
      <c r="R117">
        <v>270</v>
      </c>
      <c r="S117">
        <v>24124.9</v>
      </c>
      <c r="T117">
        <v>2585.1</v>
      </c>
      <c r="V117">
        <v>487.5</v>
      </c>
      <c r="W117">
        <v>48.75</v>
      </c>
      <c r="X117">
        <v>438.75</v>
      </c>
      <c r="Y117">
        <v>526.5</v>
      </c>
      <c r="Z117">
        <v>24381.4</v>
      </c>
      <c r="AA117">
        <v>2613.6</v>
      </c>
      <c r="AJ117">
        <v>0.08</v>
      </c>
      <c r="AK117">
        <v>1703.4</v>
      </c>
      <c r="AL117">
        <v>0.1</v>
      </c>
      <c r="AM117">
        <v>2129.25</v>
      </c>
      <c r="AN117">
        <v>0.12</v>
      </c>
      <c r="AO117">
        <v>2555.1</v>
      </c>
      <c r="AP117">
        <v>6.0000000000000012E-2</v>
      </c>
      <c r="AQ117">
        <v>1277.5500000000002</v>
      </c>
      <c r="AT117">
        <v>29.25</v>
      </c>
      <c r="AU117">
        <v>1306.8000000000002</v>
      </c>
    </row>
    <row r="118" spans="1:47">
      <c r="A118" t="s">
        <v>635</v>
      </c>
      <c r="B118" t="s">
        <v>636</v>
      </c>
      <c r="C118" t="s">
        <v>637</v>
      </c>
      <c r="D118" t="s">
        <v>638</v>
      </c>
      <c r="E118">
        <v>19492.5</v>
      </c>
      <c r="F118">
        <v>0.1</v>
      </c>
      <c r="G118">
        <v>1949.25</v>
      </c>
      <c r="H118">
        <v>17543.25</v>
      </c>
      <c r="I118">
        <v>3508.65</v>
      </c>
      <c r="J118">
        <v>639</v>
      </c>
      <c r="K118">
        <v>180</v>
      </c>
      <c r="L118">
        <v>21870.9</v>
      </c>
      <c r="M118">
        <v>2339.1</v>
      </c>
      <c r="O118">
        <v>250</v>
      </c>
      <c r="P118">
        <v>25</v>
      </c>
      <c r="Q118">
        <v>225</v>
      </c>
      <c r="R118">
        <v>270</v>
      </c>
      <c r="S118">
        <v>22140.9</v>
      </c>
      <c r="T118">
        <v>2369.1</v>
      </c>
      <c r="V118">
        <v>487.5</v>
      </c>
      <c r="W118">
        <v>48.75</v>
      </c>
      <c r="X118">
        <v>438.75</v>
      </c>
      <c r="Y118">
        <v>526.5</v>
      </c>
      <c r="Z118">
        <v>22397.4</v>
      </c>
      <c r="AA118">
        <v>2397.6</v>
      </c>
      <c r="AJ118">
        <v>0.08</v>
      </c>
      <c r="AK118">
        <v>1559.4</v>
      </c>
      <c r="AL118">
        <v>0.1</v>
      </c>
      <c r="AM118">
        <v>1949.25</v>
      </c>
      <c r="AN118">
        <v>0.12</v>
      </c>
      <c r="AO118">
        <v>2339.1</v>
      </c>
      <c r="AP118">
        <v>6.0000000000000012E-2</v>
      </c>
      <c r="AQ118">
        <v>1169.5500000000002</v>
      </c>
      <c r="AT118">
        <v>29.25</v>
      </c>
      <c r="AU118">
        <v>1198.8000000000002</v>
      </c>
    </row>
    <row r="119" spans="1:47">
      <c r="A119" t="s">
        <v>639</v>
      </c>
      <c r="B119" t="s">
        <v>640</v>
      </c>
      <c r="C119" t="s">
        <v>641</v>
      </c>
      <c r="D119" t="s">
        <v>642</v>
      </c>
      <c r="E119">
        <v>20492.5</v>
      </c>
      <c r="F119">
        <v>0.1</v>
      </c>
      <c r="G119">
        <v>2049.25</v>
      </c>
      <c r="H119">
        <v>18443.25</v>
      </c>
      <c r="I119">
        <v>3688.65</v>
      </c>
      <c r="J119">
        <v>639</v>
      </c>
      <c r="K119">
        <v>180</v>
      </c>
      <c r="L119">
        <v>22950.9</v>
      </c>
      <c r="M119">
        <v>2459.1</v>
      </c>
      <c r="O119">
        <v>250</v>
      </c>
      <c r="P119">
        <v>25</v>
      </c>
      <c r="Q119">
        <v>225</v>
      </c>
      <c r="R119">
        <v>270</v>
      </c>
      <c r="S119">
        <v>23220.9</v>
      </c>
      <c r="T119">
        <v>2489.1</v>
      </c>
      <c r="V119">
        <v>487.5</v>
      </c>
      <c r="W119">
        <v>48.75</v>
      </c>
      <c r="X119">
        <v>438.75</v>
      </c>
      <c r="Y119">
        <v>526.5</v>
      </c>
      <c r="Z119">
        <v>23477.4</v>
      </c>
      <c r="AA119">
        <v>2517.6</v>
      </c>
      <c r="AJ119">
        <v>0.08</v>
      </c>
      <c r="AK119">
        <v>1639.4</v>
      </c>
      <c r="AL119">
        <v>0.1</v>
      </c>
      <c r="AM119">
        <v>2049.25</v>
      </c>
      <c r="AN119">
        <v>0.12</v>
      </c>
      <c r="AO119">
        <v>2459.1</v>
      </c>
      <c r="AP119">
        <v>6.0000000000000012E-2</v>
      </c>
      <c r="AQ119">
        <v>1229.5500000000002</v>
      </c>
      <c r="AT119">
        <v>29.25</v>
      </c>
      <c r="AU119">
        <v>1258.8000000000002</v>
      </c>
    </row>
    <row r="120" spans="1:47">
      <c r="A120" t="s">
        <v>643</v>
      </c>
    </row>
    <row r="121" spans="1:47">
      <c r="A121" t="s">
        <v>644</v>
      </c>
      <c r="B121" t="s">
        <v>645</v>
      </c>
      <c r="C121" t="s">
        <v>646</v>
      </c>
      <c r="D121" t="s">
        <v>647</v>
      </c>
      <c r="E121">
        <v>20917.5</v>
      </c>
      <c r="F121">
        <v>0.1</v>
      </c>
      <c r="G121">
        <v>2091.75</v>
      </c>
      <c r="H121">
        <v>18825.75</v>
      </c>
      <c r="I121">
        <v>3765.15</v>
      </c>
      <c r="J121">
        <v>639</v>
      </c>
      <c r="K121">
        <v>220</v>
      </c>
      <c r="L121">
        <v>23449.9</v>
      </c>
      <c r="M121">
        <v>2510.1</v>
      </c>
      <c r="O121">
        <v>250</v>
      </c>
      <c r="P121">
        <v>25</v>
      </c>
      <c r="Q121">
        <v>225</v>
      </c>
      <c r="R121">
        <v>270</v>
      </c>
      <c r="S121">
        <v>23719.9</v>
      </c>
      <c r="T121">
        <v>2540.1</v>
      </c>
      <c r="V121">
        <v>487.5</v>
      </c>
      <c r="W121">
        <v>48.75</v>
      </c>
      <c r="X121">
        <v>438.75</v>
      </c>
      <c r="Y121">
        <v>526.5</v>
      </c>
      <c r="Z121">
        <v>23976.400000000001</v>
      </c>
      <c r="AA121">
        <v>2568.6</v>
      </c>
      <c r="AJ121">
        <v>0.08</v>
      </c>
      <c r="AK121">
        <v>1673.4</v>
      </c>
      <c r="AL121">
        <v>0.1</v>
      </c>
      <c r="AM121">
        <v>2091.75</v>
      </c>
      <c r="AN121">
        <v>0.12</v>
      </c>
      <c r="AO121">
        <v>2510.1</v>
      </c>
      <c r="AP121">
        <v>6.0000000000000012E-2</v>
      </c>
      <c r="AQ121">
        <v>1255.0500000000002</v>
      </c>
      <c r="AT121">
        <v>29.25</v>
      </c>
      <c r="AU121">
        <v>1284.3000000000002</v>
      </c>
    </row>
    <row r="122" spans="1:47">
      <c r="A122" t="s">
        <v>648</v>
      </c>
      <c r="B122" t="s">
        <v>649</v>
      </c>
      <c r="C122" t="s">
        <v>650</v>
      </c>
      <c r="D122" t="s">
        <v>651</v>
      </c>
      <c r="E122">
        <v>21917.5</v>
      </c>
      <c r="F122">
        <v>0.1</v>
      </c>
      <c r="G122">
        <v>2191.75</v>
      </c>
      <c r="H122">
        <v>19725.75</v>
      </c>
      <c r="I122">
        <v>3945.15</v>
      </c>
      <c r="J122">
        <v>639</v>
      </c>
      <c r="K122">
        <v>220</v>
      </c>
      <c r="L122">
        <v>24529.9</v>
      </c>
      <c r="M122">
        <v>2630.1</v>
      </c>
      <c r="O122">
        <v>250</v>
      </c>
      <c r="P122">
        <v>25</v>
      </c>
      <c r="Q122">
        <v>225</v>
      </c>
      <c r="R122">
        <v>270</v>
      </c>
      <c r="S122">
        <v>24799.9</v>
      </c>
      <c r="T122">
        <v>2660.1</v>
      </c>
      <c r="V122">
        <v>487.5</v>
      </c>
      <c r="W122">
        <v>48.75</v>
      </c>
      <c r="X122">
        <v>438.75</v>
      </c>
      <c r="Y122">
        <v>526.5</v>
      </c>
      <c r="Z122">
        <v>25056.400000000001</v>
      </c>
      <c r="AA122">
        <v>2688.6</v>
      </c>
      <c r="AJ122">
        <v>0.08</v>
      </c>
      <c r="AK122">
        <v>1753.4</v>
      </c>
      <c r="AL122">
        <v>0.1</v>
      </c>
      <c r="AM122">
        <v>2191.75</v>
      </c>
      <c r="AN122">
        <v>0.12</v>
      </c>
      <c r="AO122">
        <v>2630.1</v>
      </c>
      <c r="AP122">
        <v>6.0000000000000012E-2</v>
      </c>
      <c r="AQ122">
        <v>1315.0500000000002</v>
      </c>
      <c r="AT122">
        <v>29.25</v>
      </c>
      <c r="AU122">
        <v>1344.3000000000002</v>
      </c>
    </row>
    <row r="123" spans="1:47">
      <c r="A123" t="s">
        <v>652</v>
      </c>
    </row>
    <row r="124" spans="1:47">
      <c r="A124" t="s">
        <v>653</v>
      </c>
      <c r="B124" t="s">
        <v>654</v>
      </c>
      <c r="C124" t="s">
        <v>655</v>
      </c>
      <c r="D124" t="s">
        <v>656</v>
      </c>
      <c r="E124">
        <v>20917.5</v>
      </c>
      <c r="F124">
        <v>0.1</v>
      </c>
      <c r="G124">
        <v>2091.75</v>
      </c>
      <c r="H124">
        <v>18825.75</v>
      </c>
      <c r="I124">
        <v>3765.15</v>
      </c>
      <c r="J124">
        <v>639</v>
      </c>
      <c r="K124">
        <v>220</v>
      </c>
      <c r="L124">
        <v>23449.9</v>
      </c>
      <c r="M124">
        <v>2510.1</v>
      </c>
      <c r="O124">
        <v>250</v>
      </c>
      <c r="P124">
        <v>25</v>
      </c>
      <c r="Q124">
        <v>225</v>
      </c>
      <c r="R124">
        <v>270</v>
      </c>
      <c r="S124">
        <v>23719.9</v>
      </c>
      <c r="T124">
        <v>2540.1</v>
      </c>
      <c r="V124">
        <v>487.5</v>
      </c>
      <c r="W124">
        <v>48.75</v>
      </c>
      <c r="X124">
        <v>438.75</v>
      </c>
      <c r="Y124">
        <v>526.5</v>
      </c>
      <c r="Z124">
        <v>23976.400000000001</v>
      </c>
      <c r="AA124">
        <v>2568.6</v>
      </c>
      <c r="AJ124">
        <v>0.08</v>
      </c>
      <c r="AK124">
        <v>1673.4</v>
      </c>
      <c r="AL124">
        <v>0.1</v>
      </c>
      <c r="AM124">
        <v>2091.75</v>
      </c>
      <c r="AN124">
        <v>0.12</v>
      </c>
      <c r="AO124">
        <v>2510.1</v>
      </c>
      <c r="AP124">
        <v>6.0000000000000012E-2</v>
      </c>
      <c r="AQ124">
        <v>1255.0500000000002</v>
      </c>
      <c r="AT124">
        <v>29.25</v>
      </c>
      <c r="AU124">
        <v>1284.3000000000002</v>
      </c>
    </row>
    <row r="125" spans="1:47">
      <c r="A125" t="s">
        <v>657</v>
      </c>
      <c r="B125" t="s">
        <v>658</v>
      </c>
      <c r="C125" t="s">
        <v>659</v>
      </c>
      <c r="D125" t="s">
        <v>660</v>
      </c>
      <c r="E125">
        <v>21917.5</v>
      </c>
      <c r="F125">
        <v>0.1</v>
      </c>
      <c r="G125">
        <v>2191.75</v>
      </c>
      <c r="H125">
        <v>19725.75</v>
      </c>
      <c r="I125">
        <v>3945.15</v>
      </c>
      <c r="J125">
        <v>639</v>
      </c>
      <c r="K125">
        <v>220</v>
      </c>
      <c r="L125">
        <v>24529.9</v>
      </c>
      <c r="M125">
        <v>2630.1</v>
      </c>
      <c r="O125">
        <v>250</v>
      </c>
      <c r="P125">
        <v>25</v>
      </c>
      <c r="Q125">
        <v>225</v>
      </c>
      <c r="R125">
        <v>270</v>
      </c>
      <c r="S125">
        <v>24799.9</v>
      </c>
      <c r="T125">
        <v>2660.1</v>
      </c>
      <c r="V125">
        <v>487.5</v>
      </c>
      <c r="W125">
        <v>48.75</v>
      </c>
      <c r="X125">
        <v>438.75</v>
      </c>
      <c r="Y125">
        <v>526.5</v>
      </c>
      <c r="Z125">
        <v>25056.400000000001</v>
      </c>
      <c r="AA125">
        <v>2688.6</v>
      </c>
      <c r="AJ125">
        <v>0.08</v>
      </c>
      <c r="AK125">
        <v>1753.4</v>
      </c>
      <c r="AL125">
        <v>0.1</v>
      </c>
      <c r="AM125">
        <v>2191.75</v>
      </c>
      <c r="AN125">
        <v>0.12</v>
      </c>
      <c r="AO125">
        <v>2630.1</v>
      </c>
      <c r="AP125">
        <v>6.0000000000000012E-2</v>
      </c>
      <c r="AQ125">
        <v>1315.0500000000002</v>
      </c>
      <c r="AT125">
        <v>29.25</v>
      </c>
      <c r="AU125">
        <v>1344.3000000000002</v>
      </c>
    </row>
    <row r="126" spans="1:47">
      <c r="A126" t="s">
        <v>661</v>
      </c>
    </row>
    <row r="127" spans="1:47">
      <c r="A127" t="s">
        <v>662</v>
      </c>
      <c r="B127" t="s">
        <v>663</v>
      </c>
      <c r="C127" t="s">
        <v>664</v>
      </c>
      <c r="D127" t="s">
        <v>665</v>
      </c>
      <c r="E127">
        <v>17659.169999999998</v>
      </c>
      <c r="F127">
        <v>0.1</v>
      </c>
      <c r="G127">
        <v>1765.9169999999999</v>
      </c>
      <c r="H127">
        <v>15893.252999999999</v>
      </c>
      <c r="I127">
        <v>3178.6505999999999</v>
      </c>
      <c r="J127">
        <v>639</v>
      </c>
      <c r="K127">
        <v>180</v>
      </c>
      <c r="L127">
        <v>19890.903599999998</v>
      </c>
      <c r="M127">
        <v>2119.1003999999998</v>
      </c>
      <c r="O127">
        <v>250</v>
      </c>
      <c r="P127">
        <v>25</v>
      </c>
      <c r="Q127">
        <v>225</v>
      </c>
      <c r="R127">
        <v>270</v>
      </c>
      <c r="S127">
        <v>20160.903599999998</v>
      </c>
      <c r="T127">
        <v>2149.1003999999998</v>
      </c>
      <c r="V127">
        <v>487.5</v>
      </c>
      <c r="W127">
        <v>48.75</v>
      </c>
      <c r="X127">
        <v>438.75</v>
      </c>
      <c r="Y127">
        <v>526.5</v>
      </c>
      <c r="Z127">
        <v>20417.403599999998</v>
      </c>
      <c r="AA127">
        <v>2177.6003999999998</v>
      </c>
      <c r="AJ127">
        <v>0.08</v>
      </c>
      <c r="AK127">
        <v>1412.7335999999998</v>
      </c>
      <c r="AL127">
        <v>0.1</v>
      </c>
      <c r="AM127">
        <v>1765.9169999999999</v>
      </c>
      <c r="AN127">
        <v>0.12</v>
      </c>
      <c r="AO127">
        <v>2119.1003999999998</v>
      </c>
      <c r="AP127">
        <v>6.0000000000000012E-2</v>
      </c>
      <c r="AQ127">
        <v>1059.5502000000001</v>
      </c>
      <c r="AT127">
        <v>29.25</v>
      </c>
      <c r="AU127">
        <v>1088.8002000000001</v>
      </c>
    </row>
    <row r="128" spans="1:47">
      <c r="A128" t="s">
        <v>666</v>
      </c>
      <c r="B128" t="s">
        <v>667</v>
      </c>
      <c r="C128" t="s">
        <v>668</v>
      </c>
      <c r="D128" t="s">
        <v>669</v>
      </c>
      <c r="E128">
        <v>18659.169999999998</v>
      </c>
      <c r="F128">
        <v>0.1</v>
      </c>
      <c r="G128">
        <v>1865.9169999999999</v>
      </c>
      <c r="H128">
        <v>16793.252999999997</v>
      </c>
      <c r="I128">
        <v>3358.6505999999995</v>
      </c>
      <c r="J128">
        <v>639</v>
      </c>
      <c r="K128">
        <v>180</v>
      </c>
      <c r="L128">
        <v>20970.903599999998</v>
      </c>
      <c r="M128">
        <v>2239.1003999999998</v>
      </c>
      <c r="O128">
        <v>250</v>
      </c>
      <c r="P128">
        <v>25</v>
      </c>
      <c r="Q128">
        <v>225</v>
      </c>
      <c r="R128">
        <v>270</v>
      </c>
      <c r="S128">
        <v>21240.903599999998</v>
      </c>
      <c r="T128">
        <v>2269.1003999999998</v>
      </c>
      <c r="V128">
        <v>487.5</v>
      </c>
      <c r="W128">
        <v>48.75</v>
      </c>
      <c r="X128">
        <v>438.75</v>
      </c>
      <c r="Y128">
        <v>526.5</v>
      </c>
      <c r="Z128">
        <v>21497.403599999998</v>
      </c>
      <c r="AA128">
        <v>2297.6003999999998</v>
      </c>
      <c r="AJ128">
        <v>0.08</v>
      </c>
      <c r="AK128">
        <v>1492.7335999999998</v>
      </c>
      <c r="AL128">
        <v>0.1</v>
      </c>
      <c r="AM128">
        <v>1865.9169999999999</v>
      </c>
      <c r="AN128">
        <v>0.12</v>
      </c>
      <c r="AO128">
        <v>2239.1003999999998</v>
      </c>
      <c r="AP128">
        <v>6.0000000000000012E-2</v>
      </c>
      <c r="AQ128">
        <v>1119.5502000000001</v>
      </c>
      <c r="AT128">
        <v>29.25</v>
      </c>
      <c r="AU128">
        <v>1148.8002000000001</v>
      </c>
    </row>
    <row r="129" spans="1:47">
      <c r="A129" t="s">
        <v>670</v>
      </c>
      <c r="B129" t="s">
        <v>671</v>
      </c>
      <c r="C129" t="s">
        <v>672</v>
      </c>
      <c r="D129" t="s">
        <v>673</v>
      </c>
      <c r="E129">
        <v>20117.5</v>
      </c>
      <c r="F129">
        <v>0.1</v>
      </c>
      <c r="G129">
        <v>2011.75</v>
      </c>
      <c r="H129">
        <v>18105.75</v>
      </c>
      <c r="I129">
        <v>3621.15</v>
      </c>
      <c r="J129">
        <v>639</v>
      </c>
      <c r="K129">
        <v>180</v>
      </c>
      <c r="L129">
        <v>22545.9</v>
      </c>
      <c r="M129">
        <v>2414.1</v>
      </c>
      <c r="O129">
        <v>250</v>
      </c>
      <c r="P129">
        <v>25</v>
      </c>
      <c r="Q129">
        <v>225</v>
      </c>
      <c r="R129">
        <v>270</v>
      </c>
      <c r="S129">
        <v>22815.9</v>
      </c>
      <c r="T129">
        <v>2444.1</v>
      </c>
      <c r="V129">
        <v>487.5</v>
      </c>
      <c r="W129">
        <v>48.75</v>
      </c>
      <c r="X129">
        <v>438.75</v>
      </c>
      <c r="Y129">
        <v>526.5</v>
      </c>
      <c r="Z129">
        <v>23072.400000000001</v>
      </c>
      <c r="AA129">
        <v>2472.6</v>
      </c>
      <c r="AJ129">
        <v>0.08</v>
      </c>
      <c r="AK129">
        <v>1609.4</v>
      </c>
      <c r="AL129">
        <v>0.1</v>
      </c>
      <c r="AM129">
        <v>2011.75</v>
      </c>
      <c r="AN129">
        <v>0.12</v>
      </c>
      <c r="AO129">
        <v>2414.1</v>
      </c>
      <c r="AP129">
        <v>6.0000000000000012E-2</v>
      </c>
      <c r="AQ129">
        <v>1207.0500000000002</v>
      </c>
      <c r="AT129">
        <v>29.25</v>
      </c>
      <c r="AU129">
        <v>1236.3000000000002</v>
      </c>
    </row>
    <row r="130" spans="1:47">
      <c r="A130" t="s">
        <v>674</v>
      </c>
      <c r="B130" t="s">
        <v>675</v>
      </c>
      <c r="C130" t="s">
        <v>676</v>
      </c>
      <c r="D130" t="s">
        <v>677</v>
      </c>
      <c r="E130">
        <v>21117.5</v>
      </c>
      <c r="F130">
        <v>0.1</v>
      </c>
      <c r="G130">
        <v>2111.75</v>
      </c>
      <c r="H130">
        <v>19005.75</v>
      </c>
      <c r="I130">
        <v>3801.15</v>
      </c>
      <c r="J130">
        <v>639</v>
      </c>
      <c r="K130">
        <v>180</v>
      </c>
      <c r="L130">
        <v>23625.9</v>
      </c>
      <c r="M130">
        <v>2534.1</v>
      </c>
      <c r="O130">
        <v>250</v>
      </c>
      <c r="P130">
        <v>25</v>
      </c>
      <c r="Q130">
        <v>225</v>
      </c>
      <c r="R130">
        <v>270</v>
      </c>
      <c r="S130">
        <v>23895.9</v>
      </c>
      <c r="T130">
        <v>2564.1</v>
      </c>
      <c r="V130">
        <v>487.5</v>
      </c>
      <c r="W130">
        <v>48.75</v>
      </c>
      <c r="X130">
        <v>438.75</v>
      </c>
      <c r="Y130">
        <v>526.5</v>
      </c>
      <c r="Z130">
        <v>24152.400000000001</v>
      </c>
      <c r="AA130">
        <v>2592.6</v>
      </c>
      <c r="AJ130">
        <v>0.08</v>
      </c>
      <c r="AK130">
        <v>1689.4</v>
      </c>
      <c r="AL130">
        <v>0.1</v>
      </c>
      <c r="AM130">
        <v>2111.75</v>
      </c>
      <c r="AN130">
        <v>0.12</v>
      </c>
      <c r="AO130">
        <v>2534.1</v>
      </c>
      <c r="AP130">
        <v>6.0000000000000012E-2</v>
      </c>
      <c r="AQ130">
        <v>1267.0500000000002</v>
      </c>
      <c r="AT130">
        <v>29.25</v>
      </c>
      <c r="AU130">
        <v>1296.3000000000002</v>
      </c>
    </row>
    <row r="131" spans="1:47">
      <c r="A131" t="s">
        <v>678</v>
      </c>
    </row>
    <row r="132" spans="1:47">
      <c r="A132" t="s">
        <v>679</v>
      </c>
      <c r="B132" t="s">
        <v>680</v>
      </c>
      <c r="C132" t="s">
        <v>681</v>
      </c>
      <c r="D132" t="s">
        <v>682</v>
      </c>
      <c r="E132">
        <v>17659.169999999998</v>
      </c>
      <c r="F132">
        <v>0.1</v>
      </c>
      <c r="G132">
        <v>1765.9169999999999</v>
      </c>
      <c r="H132">
        <v>15893.252999999999</v>
      </c>
      <c r="I132">
        <v>3178.6505999999999</v>
      </c>
      <c r="J132">
        <v>639</v>
      </c>
      <c r="K132">
        <v>180</v>
      </c>
      <c r="L132">
        <v>19890.903599999998</v>
      </c>
      <c r="M132">
        <v>2119.1003999999998</v>
      </c>
      <c r="O132">
        <v>250</v>
      </c>
      <c r="P132">
        <v>25</v>
      </c>
      <c r="Q132">
        <v>225</v>
      </c>
      <c r="R132">
        <v>270</v>
      </c>
      <c r="S132">
        <v>20160.903599999998</v>
      </c>
      <c r="T132">
        <v>2149.1003999999998</v>
      </c>
      <c r="V132">
        <v>487.5</v>
      </c>
      <c r="W132">
        <v>48.75</v>
      </c>
      <c r="X132">
        <v>438.75</v>
      </c>
      <c r="Y132">
        <v>526.5</v>
      </c>
      <c r="Z132">
        <v>20417.403599999998</v>
      </c>
      <c r="AA132">
        <v>2177.6003999999998</v>
      </c>
      <c r="AJ132">
        <v>0.08</v>
      </c>
      <c r="AK132">
        <v>1412.7335999999998</v>
      </c>
      <c r="AL132">
        <v>0.1</v>
      </c>
      <c r="AM132">
        <v>1765.9169999999999</v>
      </c>
      <c r="AN132">
        <v>0.12</v>
      </c>
      <c r="AO132">
        <v>2119.1003999999998</v>
      </c>
      <c r="AP132">
        <v>6.0000000000000012E-2</v>
      </c>
      <c r="AQ132">
        <v>1059.5502000000001</v>
      </c>
      <c r="AT132">
        <v>29.25</v>
      </c>
      <c r="AU132">
        <v>1088.8002000000001</v>
      </c>
    </row>
    <row r="133" spans="1:47">
      <c r="A133" t="s">
        <v>683</v>
      </c>
      <c r="B133" t="s">
        <v>684</v>
      </c>
      <c r="C133" t="s">
        <v>685</v>
      </c>
      <c r="D133" t="s">
        <v>686</v>
      </c>
      <c r="E133">
        <v>18659.169999999998</v>
      </c>
      <c r="F133">
        <v>0.1</v>
      </c>
      <c r="G133">
        <v>1865.9169999999999</v>
      </c>
      <c r="H133">
        <v>16793.252999999997</v>
      </c>
      <c r="I133">
        <v>3358.6505999999995</v>
      </c>
      <c r="J133">
        <v>639</v>
      </c>
      <c r="K133">
        <v>180</v>
      </c>
      <c r="L133">
        <v>20970.903599999998</v>
      </c>
      <c r="M133">
        <v>2239.1003999999998</v>
      </c>
      <c r="O133">
        <v>250</v>
      </c>
      <c r="P133">
        <v>25</v>
      </c>
      <c r="Q133">
        <v>225</v>
      </c>
      <c r="R133">
        <v>270</v>
      </c>
      <c r="S133">
        <v>21240.903599999998</v>
      </c>
      <c r="T133">
        <v>2269.1003999999998</v>
      </c>
      <c r="V133">
        <v>487.5</v>
      </c>
      <c r="W133">
        <v>48.75</v>
      </c>
      <c r="X133">
        <v>438.75</v>
      </c>
      <c r="Y133">
        <v>526.5</v>
      </c>
      <c r="Z133">
        <v>21497.403599999998</v>
      </c>
      <c r="AA133">
        <v>2297.6003999999998</v>
      </c>
      <c r="AJ133">
        <v>0.08</v>
      </c>
      <c r="AK133">
        <v>1492.7335999999998</v>
      </c>
      <c r="AL133">
        <v>0.1</v>
      </c>
      <c r="AM133">
        <v>1865.9169999999999</v>
      </c>
      <c r="AN133">
        <v>0.12</v>
      </c>
      <c r="AO133">
        <v>2239.1003999999998</v>
      </c>
      <c r="AP133">
        <v>6.0000000000000012E-2</v>
      </c>
      <c r="AQ133">
        <v>1119.5502000000001</v>
      </c>
      <c r="AT133">
        <v>29.25</v>
      </c>
      <c r="AU133">
        <v>1148.8002000000001</v>
      </c>
    </row>
    <row r="134" spans="1:47">
      <c r="A134" t="s">
        <v>687</v>
      </c>
      <c r="B134" t="s">
        <v>688</v>
      </c>
      <c r="C134" t="s">
        <v>689</v>
      </c>
      <c r="D134" t="s">
        <v>690</v>
      </c>
      <c r="E134">
        <v>20117.5</v>
      </c>
      <c r="F134">
        <v>0.1</v>
      </c>
      <c r="G134">
        <v>2011.75</v>
      </c>
      <c r="H134">
        <v>18105.75</v>
      </c>
      <c r="I134">
        <v>3621.15</v>
      </c>
      <c r="J134">
        <v>639</v>
      </c>
      <c r="K134">
        <v>180</v>
      </c>
      <c r="L134">
        <v>22545.9</v>
      </c>
      <c r="M134">
        <v>2414.1</v>
      </c>
      <c r="O134">
        <v>250</v>
      </c>
      <c r="P134">
        <v>25</v>
      </c>
      <c r="Q134">
        <v>225</v>
      </c>
      <c r="R134">
        <v>270</v>
      </c>
      <c r="S134">
        <v>22815.9</v>
      </c>
      <c r="T134">
        <v>2444.1</v>
      </c>
      <c r="V134">
        <v>487.5</v>
      </c>
      <c r="W134">
        <v>48.75</v>
      </c>
      <c r="X134">
        <v>438.75</v>
      </c>
      <c r="Y134">
        <v>526.5</v>
      </c>
      <c r="Z134">
        <v>23072.400000000001</v>
      </c>
      <c r="AA134">
        <v>2472.6</v>
      </c>
      <c r="AJ134">
        <v>0.08</v>
      </c>
      <c r="AK134">
        <v>1609.4</v>
      </c>
      <c r="AL134">
        <v>0.1</v>
      </c>
      <c r="AM134">
        <v>2011.75</v>
      </c>
      <c r="AN134">
        <v>0.12</v>
      </c>
      <c r="AO134">
        <v>2414.1</v>
      </c>
      <c r="AP134">
        <v>6.0000000000000012E-2</v>
      </c>
      <c r="AQ134">
        <v>1207.0500000000002</v>
      </c>
      <c r="AT134">
        <v>29.25</v>
      </c>
      <c r="AU134">
        <v>1236.3000000000002</v>
      </c>
    </row>
    <row r="135" spans="1:47">
      <c r="A135" t="s">
        <v>691</v>
      </c>
      <c r="B135" t="s">
        <v>692</v>
      </c>
      <c r="C135" t="s">
        <v>693</v>
      </c>
      <c r="D135" t="s">
        <v>694</v>
      </c>
      <c r="E135">
        <v>21117.5</v>
      </c>
      <c r="F135">
        <v>0.1</v>
      </c>
      <c r="G135">
        <v>2111.75</v>
      </c>
      <c r="H135">
        <v>19005.75</v>
      </c>
      <c r="I135">
        <v>3801.15</v>
      </c>
      <c r="J135">
        <v>639</v>
      </c>
      <c r="K135">
        <v>180</v>
      </c>
      <c r="L135">
        <v>23625.9</v>
      </c>
      <c r="M135">
        <v>2534.1</v>
      </c>
      <c r="O135">
        <v>250</v>
      </c>
      <c r="P135">
        <v>25</v>
      </c>
      <c r="Q135">
        <v>225</v>
      </c>
      <c r="R135">
        <v>270</v>
      </c>
      <c r="S135">
        <v>23895.9</v>
      </c>
      <c r="T135">
        <v>2564.1</v>
      </c>
      <c r="V135">
        <v>487.5</v>
      </c>
      <c r="W135">
        <v>48.75</v>
      </c>
      <c r="X135">
        <v>438.75</v>
      </c>
      <c r="Y135">
        <v>526.5</v>
      </c>
      <c r="Z135">
        <v>24152.400000000001</v>
      </c>
      <c r="AA135">
        <v>2592.6</v>
      </c>
      <c r="AJ135">
        <v>0.08</v>
      </c>
      <c r="AK135">
        <v>1689.4</v>
      </c>
      <c r="AL135">
        <v>0.1</v>
      </c>
      <c r="AM135">
        <v>2111.75</v>
      </c>
      <c r="AN135">
        <v>0.12</v>
      </c>
      <c r="AO135">
        <v>2534.1</v>
      </c>
      <c r="AP135">
        <v>6.0000000000000012E-2</v>
      </c>
      <c r="AQ135">
        <v>1267.0500000000002</v>
      </c>
      <c r="AT135">
        <v>29.25</v>
      </c>
      <c r="AU135">
        <v>1296.3000000000002</v>
      </c>
    </row>
    <row r="136" spans="1:47">
      <c r="A136" t="s">
        <v>695</v>
      </c>
    </row>
    <row r="137" spans="1:47">
      <c r="A137" t="s">
        <v>696</v>
      </c>
      <c r="B137" t="s">
        <v>697</v>
      </c>
      <c r="C137" t="s">
        <v>698</v>
      </c>
      <c r="D137" t="s">
        <v>699</v>
      </c>
      <c r="E137">
        <v>27592.5</v>
      </c>
      <c r="F137">
        <v>0.04</v>
      </c>
      <c r="G137">
        <v>1103.7</v>
      </c>
      <c r="H137">
        <v>26488.799999999999</v>
      </c>
      <c r="I137">
        <v>5297.76</v>
      </c>
      <c r="J137">
        <v>639</v>
      </c>
      <c r="K137">
        <v>945</v>
      </c>
      <c r="L137">
        <v>33370.559999999998</v>
      </c>
      <c r="M137">
        <v>1324.44</v>
      </c>
      <c r="O137">
        <v>250</v>
      </c>
      <c r="P137">
        <v>10</v>
      </c>
      <c r="Q137">
        <v>240</v>
      </c>
      <c r="R137">
        <v>288</v>
      </c>
      <c r="S137">
        <v>33658.559999999998</v>
      </c>
      <c r="T137">
        <v>1336.44</v>
      </c>
      <c r="V137">
        <v>487.5</v>
      </c>
      <c r="W137">
        <v>19.5</v>
      </c>
      <c r="X137">
        <v>468</v>
      </c>
      <c r="Y137">
        <v>561.6</v>
      </c>
      <c r="Z137">
        <v>33932.159999999996</v>
      </c>
      <c r="AA137">
        <v>1347.84</v>
      </c>
      <c r="AJ137">
        <v>0.08</v>
      </c>
      <c r="AK137">
        <v>2207.4</v>
      </c>
      <c r="AL137">
        <v>0.04</v>
      </c>
      <c r="AM137">
        <v>1103.7</v>
      </c>
      <c r="AN137">
        <v>0.12</v>
      </c>
      <c r="AO137">
        <v>3311.1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</row>
    <row r="138" spans="1:47">
      <c r="A138" t="s">
        <v>700</v>
      </c>
      <c r="B138" t="s">
        <v>701</v>
      </c>
      <c r="C138" t="s">
        <v>702</v>
      </c>
      <c r="D138" t="s">
        <v>703</v>
      </c>
      <c r="E138">
        <v>27092.5</v>
      </c>
      <c r="F138">
        <v>0.04</v>
      </c>
      <c r="G138">
        <v>1083.7</v>
      </c>
      <c r="H138">
        <v>26008.799999999999</v>
      </c>
      <c r="I138">
        <v>5201.76</v>
      </c>
      <c r="J138">
        <v>639</v>
      </c>
      <c r="K138">
        <v>945</v>
      </c>
      <c r="L138">
        <v>32794.559999999998</v>
      </c>
      <c r="M138">
        <v>1300.44</v>
      </c>
      <c r="O138">
        <v>250</v>
      </c>
      <c r="P138">
        <v>10</v>
      </c>
      <c r="Q138">
        <v>240</v>
      </c>
      <c r="R138">
        <v>288</v>
      </c>
      <c r="S138">
        <v>33082.559999999998</v>
      </c>
      <c r="T138">
        <v>1312.44</v>
      </c>
      <c r="V138">
        <v>487.5</v>
      </c>
      <c r="W138">
        <v>19.5</v>
      </c>
      <c r="X138">
        <v>468</v>
      </c>
      <c r="Y138">
        <v>561.6</v>
      </c>
      <c r="Z138">
        <v>33356.159999999996</v>
      </c>
      <c r="AA138">
        <v>1323.84</v>
      </c>
      <c r="AJ138">
        <v>0.08</v>
      </c>
      <c r="AK138">
        <v>2167.4</v>
      </c>
      <c r="AL138">
        <v>0.04</v>
      </c>
      <c r="AM138">
        <v>1083.7</v>
      </c>
      <c r="AN138">
        <v>0.12</v>
      </c>
      <c r="AO138">
        <v>3251.1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</row>
    <row r="139" spans="1:47">
      <c r="A139" t="s">
        <v>704</v>
      </c>
      <c r="B139" t="s">
        <v>705</v>
      </c>
      <c r="C139" t="s">
        <v>706</v>
      </c>
      <c r="D139" t="s">
        <v>707</v>
      </c>
      <c r="E139">
        <v>28842.5</v>
      </c>
      <c r="F139">
        <v>0.04</v>
      </c>
      <c r="G139">
        <v>1153.7</v>
      </c>
      <c r="H139">
        <v>27688.799999999999</v>
      </c>
      <c r="I139">
        <v>5537.76</v>
      </c>
      <c r="J139">
        <v>639</v>
      </c>
      <c r="K139">
        <v>1420</v>
      </c>
      <c r="L139">
        <v>35285.56</v>
      </c>
      <c r="M139">
        <v>1384.44</v>
      </c>
      <c r="O139">
        <v>250</v>
      </c>
      <c r="P139">
        <v>10</v>
      </c>
      <c r="Q139">
        <v>240</v>
      </c>
      <c r="R139">
        <v>288</v>
      </c>
      <c r="S139">
        <v>35573.56</v>
      </c>
      <c r="T139">
        <v>1396.44</v>
      </c>
      <c r="V139">
        <v>487.5</v>
      </c>
      <c r="W139">
        <v>19.5</v>
      </c>
      <c r="X139">
        <v>468</v>
      </c>
      <c r="Y139">
        <v>561.6</v>
      </c>
      <c r="Z139">
        <v>35847.159999999996</v>
      </c>
      <c r="AA139">
        <v>1407.84</v>
      </c>
      <c r="AJ139">
        <v>0.08</v>
      </c>
      <c r="AK139">
        <v>2307.4</v>
      </c>
      <c r="AL139">
        <v>0.04</v>
      </c>
      <c r="AM139">
        <v>1153.7</v>
      </c>
      <c r="AN139">
        <v>0.12</v>
      </c>
      <c r="AO139">
        <v>3461.1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</row>
    <row r="140" spans="1:47">
      <c r="A140" t="s">
        <v>708</v>
      </c>
      <c r="B140" t="s">
        <v>709</v>
      </c>
      <c r="C140" t="s">
        <v>710</v>
      </c>
      <c r="D140" t="s">
        <v>711</v>
      </c>
      <c r="E140">
        <v>28342.5</v>
      </c>
      <c r="F140">
        <v>0.04</v>
      </c>
      <c r="G140">
        <v>1133.7</v>
      </c>
      <c r="H140">
        <v>27208.799999999999</v>
      </c>
      <c r="I140">
        <v>5441.76</v>
      </c>
      <c r="J140">
        <v>639</v>
      </c>
      <c r="K140">
        <v>1420</v>
      </c>
      <c r="L140">
        <v>34709.56</v>
      </c>
      <c r="M140">
        <v>1360.44</v>
      </c>
      <c r="O140">
        <v>250</v>
      </c>
      <c r="P140">
        <v>10</v>
      </c>
      <c r="Q140">
        <v>240</v>
      </c>
      <c r="R140">
        <v>288</v>
      </c>
      <c r="S140">
        <v>34997.56</v>
      </c>
      <c r="T140">
        <v>1372.44</v>
      </c>
      <c r="V140">
        <v>487.5</v>
      </c>
      <c r="W140">
        <v>19.5</v>
      </c>
      <c r="X140">
        <v>468</v>
      </c>
      <c r="Y140">
        <v>561.6</v>
      </c>
      <c r="Z140">
        <v>35271.159999999996</v>
      </c>
      <c r="AA140">
        <v>1383.84</v>
      </c>
      <c r="AJ140">
        <v>0.08</v>
      </c>
      <c r="AK140">
        <v>2267.4</v>
      </c>
      <c r="AL140">
        <v>0.04</v>
      </c>
      <c r="AM140">
        <v>1133.7</v>
      </c>
      <c r="AN140">
        <v>0.12</v>
      </c>
      <c r="AO140">
        <v>3401.1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</row>
    <row r="141" spans="1:47">
      <c r="A141" t="s">
        <v>712</v>
      </c>
    </row>
    <row r="142" spans="1:47">
      <c r="A142" t="s">
        <v>713</v>
      </c>
      <c r="B142" t="s">
        <v>714</v>
      </c>
      <c r="C142" t="s">
        <v>715</v>
      </c>
      <c r="D142" t="s">
        <v>716</v>
      </c>
      <c r="E142">
        <v>27092.5</v>
      </c>
      <c r="F142">
        <v>0.04</v>
      </c>
      <c r="G142">
        <v>1083.7</v>
      </c>
      <c r="H142">
        <v>26008.799999999999</v>
      </c>
      <c r="I142">
        <v>5201.76</v>
      </c>
      <c r="J142">
        <v>639</v>
      </c>
      <c r="K142">
        <v>945</v>
      </c>
      <c r="L142">
        <v>32794.559999999998</v>
      </c>
      <c r="M142">
        <v>1300.44</v>
      </c>
      <c r="O142">
        <v>250</v>
      </c>
      <c r="P142">
        <v>10</v>
      </c>
      <c r="Q142">
        <v>240</v>
      </c>
      <c r="R142">
        <v>288</v>
      </c>
      <c r="S142">
        <v>33082.559999999998</v>
      </c>
      <c r="T142">
        <v>1312.44</v>
      </c>
      <c r="V142">
        <v>487.5</v>
      </c>
      <c r="W142">
        <v>19.5</v>
      </c>
      <c r="X142">
        <v>468</v>
      </c>
      <c r="Y142">
        <v>561.6</v>
      </c>
      <c r="Z142">
        <v>33356.159999999996</v>
      </c>
      <c r="AA142">
        <v>1323.84</v>
      </c>
      <c r="AJ142">
        <v>0.08</v>
      </c>
      <c r="AK142">
        <v>2167.4</v>
      </c>
      <c r="AL142">
        <v>0.04</v>
      </c>
      <c r="AM142">
        <v>1083.7</v>
      </c>
      <c r="AN142">
        <v>0.12</v>
      </c>
      <c r="AO142">
        <v>3251.1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</row>
    <row r="143" spans="1:47">
      <c r="A143" t="s">
        <v>717</v>
      </c>
      <c r="B143" t="s">
        <v>718</v>
      </c>
      <c r="C143" t="s">
        <v>719</v>
      </c>
      <c r="D143" t="s">
        <v>711</v>
      </c>
      <c r="E143">
        <v>28342.5</v>
      </c>
      <c r="F143">
        <v>0.04</v>
      </c>
      <c r="G143">
        <v>1133.7</v>
      </c>
      <c r="H143">
        <v>27208.799999999999</v>
      </c>
      <c r="I143">
        <v>5441.76</v>
      </c>
      <c r="J143">
        <v>639</v>
      </c>
      <c r="K143">
        <v>1420</v>
      </c>
      <c r="L143">
        <v>34709.56</v>
      </c>
      <c r="M143">
        <v>1360.44</v>
      </c>
      <c r="O143">
        <v>250</v>
      </c>
      <c r="P143">
        <v>10</v>
      </c>
      <c r="Q143">
        <v>240</v>
      </c>
      <c r="R143">
        <v>288</v>
      </c>
      <c r="S143">
        <v>34997.56</v>
      </c>
      <c r="T143">
        <v>1372.44</v>
      </c>
      <c r="V143">
        <v>487.5</v>
      </c>
      <c r="W143">
        <v>19.5</v>
      </c>
      <c r="X143">
        <v>468</v>
      </c>
      <c r="Y143">
        <v>561.6</v>
      </c>
      <c r="Z143">
        <v>35271.159999999996</v>
      </c>
      <c r="AA143">
        <v>1383.84</v>
      </c>
      <c r="AJ143">
        <v>0.08</v>
      </c>
      <c r="AK143">
        <v>2267.4</v>
      </c>
      <c r="AL143">
        <v>0.04</v>
      </c>
      <c r="AM143">
        <v>1133.7</v>
      </c>
      <c r="AN143">
        <v>0.12</v>
      </c>
      <c r="AO143">
        <v>3401.1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</row>
    <row r="144" spans="1:47">
      <c r="A144" t="s">
        <v>720</v>
      </c>
    </row>
    <row r="145" spans="1:49">
      <c r="A145" t="s">
        <v>721</v>
      </c>
      <c r="B145" t="s">
        <v>722</v>
      </c>
      <c r="C145" t="s">
        <v>723</v>
      </c>
      <c r="D145" t="s">
        <v>724</v>
      </c>
      <c r="E145">
        <v>28217.5</v>
      </c>
      <c r="F145">
        <v>0.04</v>
      </c>
      <c r="G145">
        <v>1128.7</v>
      </c>
      <c r="H145">
        <v>27088.799999999999</v>
      </c>
      <c r="I145">
        <v>5417.76</v>
      </c>
      <c r="J145">
        <v>639</v>
      </c>
      <c r="K145">
        <v>945</v>
      </c>
      <c r="L145">
        <v>34090.559999999998</v>
      </c>
      <c r="M145">
        <v>1354.44</v>
      </c>
      <c r="O145">
        <v>250</v>
      </c>
      <c r="P145">
        <v>10</v>
      </c>
      <c r="Q145">
        <v>240</v>
      </c>
      <c r="R145">
        <v>288</v>
      </c>
      <c r="S145">
        <v>34378.559999999998</v>
      </c>
      <c r="T145">
        <v>1366.44</v>
      </c>
      <c r="V145">
        <v>487.5</v>
      </c>
      <c r="W145">
        <v>19.5</v>
      </c>
      <c r="X145">
        <v>468</v>
      </c>
      <c r="Y145">
        <v>561.6</v>
      </c>
      <c r="Z145">
        <v>34652.159999999996</v>
      </c>
      <c r="AA145">
        <v>1377.84</v>
      </c>
      <c r="AJ145">
        <v>0.08</v>
      </c>
      <c r="AK145">
        <v>2257.4</v>
      </c>
      <c r="AL145">
        <v>0.04</v>
      </c>
      <c r="AM145">
        <v>1128.7</v>
      </c>
      <c r="AN145">
        <v>0.12</v>
      </c>
      <c r="AO145">
        <v>3386.1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</row>
    <row r="146" spans="1:49">
      <c r="A146" t="s">
        <v>725</v>
      </c>
      <c r="B146" t="s">
        <v>726</v>
      </c>
      <c r="C146" t="s">
        <v>727</v>
      </c>
      <c r="D146" t="s">
        <v>728</v>
      </c>
      <c r="E146">
        <v>27717.5</v>
      </c>
      <c r="F146">
        <v>0.04</v>
      </c>
      <c r="G146">
        <v>1108.7</v>
      </c>
      <c r="H146">
        <v>26608.799999999999</v>
      </c>
      <c r="I146">
        <v>5321.76</v>
      </c>
      <c r="J146">
        <v>639</v>
      </c>
      <c r="K146">
        <v>945</v>
      </c>
      <c r="L146">
        <v>33514.559999999998</v>
      </c>
      <c r="M146">
        <v>1330.44</v>
      </c>
      <c r="O146">
        <v>250</v>
      </c>
      <c r="P146">
        <v>10</v>
      </c>
      <c r="Q146">
        <v>240</v>
      </c>
      <c r="R146">
        <v>288</v>
      </c>
      <c r="S146">
        <v>33802.559999999998</v>
      </c>
      <c r="T146">
        <v>1342.44</v>
      </c>
      <c r="V146">
        <v>487.5</v>
      </c>
      <c r="W146">
        <v>19.5</v>
      </c>
      <c r="X146">
        <v>468</v>
      </c>
      <c r="Y146">
        <v>561.6</v>
      </c>
      <c r="Z146">
        <v>34076.159999999996</v>
      </c>
      <c r="AA146">
        <v>1353.84</v>
      </c>
      <c r="AJ146">
        <v>0.08</v>
      </c>
      <c r="AK146">
        <v>2217.4</v>
      </c>
      <c r="AL146">
        <v>0.04</v>
      </c>
      <c r="AM146">
        <v>1108.7</v>
      </c>
      <c r="AN146">
        <v>0.12</v>
      </c>
      <c r="AO146">
        <v>3326.1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</row>
    <row r="147" spans="1:49">
      <c r="A147" t="s">
        <v>729</v>
      </c>
      <c r="B147" t="s">
        <v>730</v>
      </c>
      <c r="C147" t="s">
        <v>731</v>
      </c>
      <c r="D147" t="s">
        <v>732</v>
      </c>
      <c r="E147">
        <v>29467.5</v>
      </c>
      <c r="F147">
        <v>0.04</v>
      </c>
      <c r="G147">
        <v>1178.7</v>
      </c>
      <c r="H147">
        <v>28288.799999999999</v>
      </c>
      <c r="I147">
        <v>5657.76</v>
      </c>
      <c r="J147">
        <v>639</v>
      </c>
      <c r="K147">
        <v>1420</v>
      </c>
      <c r="L147">
        <v>36005.56</v>
      </c>
      <c r="M147">
        <v>1414.44</v>
      </c>
      <c r="O147">
        <v>250</v>
      </c>
      <c r="P147">
        <v>10</v>
      </c>
      <c r="Q147">
        <v>240</v>
      </c>
      <c r="R147">
        <v>288</v>
      </c>
      <c r="S147">
        <v>36293.56</v>
      </c>
      <c r="T147">
        <v>1426.44</v>
      </c>
      <c r="V147">
        <v>487.5</v>
      </c>
      <c r="W147">
        <v>19.5</v>
      </c>
      <c r="X147">
        <v>468</v>
      </c>
      <c r="Y147">
        <v>561.6</v>
      </c>
      <c r="Z147">
        <v>36567.159999999996</v>
      </c>
      <c r="AA147">
        <v>1437.84</v>
      </c>
      <c r="AJ147">
        <v>0.08</v>
      </c>
      <c r="AK147">
        <v>2357.4</v>
      </c>
      <c r="AL147">
        <v>0.04</v>
      </c>
      <c r="AM147">
        <v>1178.7</v>
      </c>
      <c r="AN147">
        <v>0.12</v>
      </c>
      <c r="AO147">
        <v>3536.1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</row>
    <row r="148" spans="1:49">
      <c r="A148" t="s">
        <v>733</v>
      </c>
      <c r="B148" t="s">
        <v>734</v>
      </c>
      <c r="C148" t="s">
        <v>735</v>
      </c>
      <c r="D148" t="s">
        <v>736</v>
      </c>
      <c r="E148">
        <v>28967.5</v>
      </c>
      <c r="F148">
        <v>0.04</v>
      </c>
      <c r="G148">
        <v>1158.7</v>
      </c>
      <c r="H148">
        <v>27808.799999999999</v>
      </c>
      <c r="I148">
        <v>5561.76</v>
      </c>
      <c r="J148">
        <v>639</v>
      </c>
      <c r="K148">
        <v>1420</v>
      </c>
      <c r="L148">
        <v>35429.56</v>
      </c>
      <c r="M148">
        <v>1390.44</v>
      </c>
      <c r="O148">
        <v>250</v>
      </c>
      <c r="P148">
        <v>10</v>
      </c>
      <c r="Q148">
        <v>240</v>
      </c>
      <c r="R148">
        <v>288</v>
      </c>
      <c r="S148">
        <v>35717.56</v>
      </c>
      <c r="T148">
        <v>1402.44</v>
      </c>
      <c r="V148">
        <v>487.5</v>
      </c>
      <c r="W148">
        <v>19.5</v>
      </c>
      <c r="X148">
        <v>468</v>
      </c>
      <c r="Y148">
        <v>561.6</v>
      </c>
      <c r="Z148">
        <v>35991.159999999996</v>
      </c>
      <c r="AA148">
        <v>1413.84</v>
      </c>
      <c r="AJ148">
        <v>0.08</v>
      </c>
      <c r="AK148">
        <v>2317.4</v>
      </c>
      <c r="AL148">
        <v>0.04</v>
      </c>
      <c r="AM148">
        <v>1158.7</v>
      </c>
      <c r="AN148">
        <v>0.12</v>
      </c>
      <c r="AO148">
        <v>3476.1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</row>
    <row r="149" spans="1:49">
      <c r="A149" t="s">
        <v>737</v>
      </c>
    </row>
    <row r="150" spans="1:49">
      <c r="A150" t="s">
        <v>738</v>
      </c>
      <c r="B150" t="s">
        <v>739</v>
      </c>
      <c r="C150" t="s">
        <v>740</v>
      </c>
      <c r="D150" t="s">
        <v>741</v>
      </c>
      <c r="E150">
        <v>27717.5</v>
      </c>
      <c r="F150">
        <v>0.04</v>
      </c>
      <c r="G150">
        <v>1108.7</v>
      </c>
      <c r="H150">
        <v>26608.799999999999</v>
      </c>
      <c r="I150">
        <v>5321.76</v>
      </c>
      <c r="J150">
        <v>639</v>
      </c>
      <c r="K150">
        <v>945</v>
      </c>
      <c r="L150">
        <v>33514.559999999998</v>
      </c>
      <c r="M150">
        <v>1330.44</v>
      </c>
      <c r="O150">
        <v>250</v>
      </c>
      <c r="P150">
        <v>10</v>
      </c>
      <c r="Q150">
        <v>240</v>
      </c>
      <c r="R150">
        <v>288</v>
      </c>
      <c r="S150">
        <v>33802.559999999998</v>
      </c>
      <c r="T150">
        <v>1342.44</v>
      </c>
      <c r="V150">
        <v>487.5</v>
      </c>
      <c r="W150">
        <v>19.5</v>
      </c>
      <c r="X150">
        <v>468</v>
      </c>
      <c r="Y150">
        <v>561.6</v>
      </c>
      <c r="Z150">
        <v>34076.159999999996</v>
      </c>
      <c r="AA150">
        <v>1353.84</v>
      </c>
      <c r="AJ150">
        <v>0.08</v>
      </c>
      <c r="AK150">
        <v>2217.4</v>
      </c>
      <c r="AL150">
        <v>0.04</v>
      </c>
      <c r="AM150">
        <v>1108.7</v>
      </c>
      <c r="AN150">
        <v>0.12</v>
      </c>
      <c r="AO150">
        <v>3326.1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</row>
    <row r="151" spans="1:49">
      <c r="A151" t="s">
        <v>742</v>
      </c>
      <c r="B151" t="s">
        <v>743</v>
      </c>
      <c r="C151" t="s">
        <v>744</v>
      </c>
      <c r="D151" t="s">
        <v>745</v>
      </c>
      <c r="E151">
        <v>28967.5</v>
      </c>
      <c r="F151">
        <v>0.04</v>
      </c>
      <c r="G151">
        <v>1158.7</v>
      </c>
      <c r="H151">
        <v>27808.799999999999</v>
      </c>
      <c r="I151">
        <v>5561.76</v>
      </c>
      <c r="J151">
        <v>639</v>
      </c>
      <c r="K151">
        <v>1420</v>
      </c>
      <c r="L151">
        <v>35429.56</v>
      </c>
      <c r="M151">
        <v>1390.44</v>
      </c>
      <c r="O151">
        <v>250</v>
      </c>
      <c r="P151">
        <v>10</v>
      </c>
      <c r="Q151">
        <v>240</v>
      </c>
      <c r="R151">
        <v>288</v>
      </c>
      <c r="S151">
        <v>35717.56</v>
      </c>
      <c r="T151">
        <v>1402.44</v>
      </c>
      <c r="V151">
        <v>487.5</v>
      </c>
      <c r="W151">
        <v>19.5</v>
      </c>
      <c r="X151">
        <v>468</v>
      </c>
      <c r="Y151">
        <v>561.6</v>
      </c>
      <c r="Z151">
        <v>35991.159999999996</v>
      </c>
      <c r="AA151">
        <v>1413.84</v>
      </c>
      <c r="AJ151">
        <v>0.08</v>
      </c>
      <c r="AK151">
        <v>2317.4</v>
      </c>
      <c r="AL151">
        <v>0.04</v>
      </c>
      <c r="AM151">
        <v>1158.7</v>
      </c>
      <c r="AN151">
        <v>0.12</v>
      </c>
      <c r="AO151">
        <v>3476.1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</row>
    <row r="152" spans="1:49">
      <c r="A152" t="s">
        <v>746</v>
      </c>
    </row>
    <row r="153" spans="1:49">
      <c r="A153" t="s">
        <v>747</v>
      </c>
      <c r="B153" t="s">
        <v>748</v>
      </c>
      <c r="C153" t="s">
        <v>749</v>
      </c>
      <c r="D153" t="s">
        <v>750</v>
      </c>
      <c r="E153">
        <v>32050.83</v>
      </c>
      <c r="F153">
        <v>0.02</v>
      </c>
      <c r="G153">
        <v>641.01660000000004</v>
      </c>
      <c r="H153">
        <v>31409.813400000003</v>
      </c>
      <c r="I153">
        <v>6281.9626800000005</v>
      </c>
      <c r="J153">
        <v>639</v>
      </c>
      <c r="K153">
        <v>0</v>
      </c>
      <c r="L153">
        <v>38330.776080000003</v>
      </c>
      <c r="M153">
        <v>769.21992</v>
      </c>
      <c r="O153">
        <v>250</v>
      </c>
      <c r="P153">
        <v>5</v>
      </c>
      <c r="Q153">
        <v>245</v>
      </c>
      <c r="R153">
        <v>294</v>
      </c>
      <c r="S153">
        <v>38624.776080000003</v>
      </c>
      <c r="T153">
        <v>775.21992</v>
      </c>
      <c r="V153">
        <v>487.5</v>
      </c>
      <c r="W153">
        <v>9.75</v>
      </c>
      <c r="X153">
        <v>477.75</v>
      </c>
      <c r="Y153">
        <v>573.29999999999995</v>
      </c>
      <c r="Z153">
        <v>38904.076080000006</v>
      </c>
      <c r="AA153">
        <v>780.91992000000005</v>
      </c>
      <c r="AC153">
        <v>570.83000000000004</v>
      </c>
      <c r="AD153">
        <v>11.416600000000001</v>
      </c>
      <c r="AE153">
        <v>559.41340000000002</v>
      </c>
      <c r="AF153">
        <v>671.29607999999996</v>
      </c>
      <c r="AG153">
        <v>39002.072160000003</v>
      </c>
      <c r="AH153">
        <v>782.91984000000002</v>
      </c>
      <c r="AJ153">
        <v>0.05</v>
      </c>
      <c r="AK153">
        <v>1602.5415000000003</v>
      </c>
      <c r="AL153">
        <v>0.02</v>
      </c>
      <c r="AM153">
        <v>641.01660000000004</v>
      </c>
      <c r="AN153">
        <v>7.0000000000000007E-2</v>
      </c>
      <c r="AO153">
        <v>2243.5581000000002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</row>
    <row r="154" spans="1:49">
      <c r="A154" t="s">
        <v>751</v>
      </c>
      <c r="B154" t="s">
        <v>752</v>
      </c>
      <c r="C154" t="s">
        <v>753</v>
      </c>
      <c r="D154" t="s">
        <v>754</v>
      </c>
      <c r="E154">
        <v>33817.5</v>
      </c>
      <c r="F154">
        <v>0.02</v>
      </c>
      <c r="G154">
        <v>676.35</v>
      </c>
      <c r="H154">
        <v>33141.15</v>
      </c>
      <c r="I154">
        <v>6628.2300000000005</v>
      </c>
      <c r="J154">
        <v>639</v>
      </c>
      <c r="K154">
        <v>0</v>
      </c>
      <c r="L154">
        <v>40408.380000000005</v>
      </c>
      <c r="M154">
        <v>811.62</v>
      </c>
      <c r="O154">
        <v>250</v>
      </c>
      <c r="P154">
        <v>5</v>
      </c>
      <c r="Q154">
        <v>245</v>
      </c>
      <c r="R154">
        <v>294</v>
      </c>
      <c r="S154">
        <v>40702.380000000005</v>
      </c>
      <c r="T154">
        <v>817.62</v>
      </c>
      <c r="V154">
        <v>487.5</v>
      </c>
      <c r="W154">
        <v>9.75</v>
      </c>
      <c r="X154">
        <v>477.75</v>
      </c>
      <c r="Y154">
        <v>573.29999999999995</v>
      </c>
      <c r="Z154">
        <v>40981.680000000008</v>
      </c>
      <c r="AA154">
        <v>823.32</v>
      </c>
      <c r="AC154">
        <v>570.83000000000004</v>
      </c>
      <c r="AD154">
        <v>11.416600000000001</v>
      </c>
      <c r="AE154">
        <v>559.41340000000002</v>
      </c>
      <c r="AF154">
        <v>671.29607999999996</v>
      </c>
      <c r="AG154">
        <v>41079.676080000005</v>
      </c>
      <c r="AH154">
        <v>825.31992000000002</v>
      </c>
      <c r="AJ154">
        <v>0.05</v>
      </c>
      <c r="AK154">
        <v>1690.875</v>
      </c>
      <c r="AL154">
        <v>0.02</v>
      </c>
      <c r="AM154">
        <v>676.35</v>
      </c>
      <c r="AN154">
        <v>7.0000000000000007E-2</v>
      </c>
      <c r="AO154">
        <v>2367.2250000000004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</row>
    <row r="155" spans="1:49">
      <c r="A155" t="s">
        <v>755</v>
      </c>
      <c r="B155" t="s">
        <v>756</v>
      </c>
      <c r="C155" t="s">
        <v>757</v>
      </c>
      <c r="D155" t="s">
        <v>758</v>
      </c>
      <c r="E155">
        <v>38692.5</v>
      </c>
      <c r="F155">
        <v>0.02</v>
      </c>
      <c r="G155">
        <v>773.85</v>
      </c>
      <c r="H155">
        <v>37918.65</v>
      </c>
      <c r="I155">
        <v>7583.7300000000005</v>
      </c>
      <c r="J155">
        <v>639</v>
      </c>
      <c r="K155">
        <v>0</v>
      </c>
      <c r="L155">
        <v>46141.380000000005</v>
      </c>
      <c r="M155">
        <v>928.62</v>
      </c>
      <c r="O155">
        <v>250</v>
      </c>
      <c r="P155">
        <v>5</v>
      </c>
      <c r="Q155">
        <v>245</v>
      </c>
      <c r="R155">
        <v>294</v>
      </c>
      <c r="S155">
        <v>46435.380000000005</v>
      </c>
      <c r="T155">
        <v>934.62</v>
      </c>
      <c r="V155">
        <v>487.5</v>
      </c>
      <c r="W155">
        <v>9.75</v>
      </c>
      <c r="X155">
        <v>477.75</v>
      </c>
      <c r="Y155">
        <v>573.29999999999995</v>
      </c>
      <c r="Z155">
        <v>46714.680000000008</v>
      </c>
      <c r="AA155">
        <v>940.31999999999994</v>
      </c>
      <c r="AC155">
        <v>570.83000000000004</v>
      </c>
      <c r="AD155">
        <v>11.416600000000001</v>
      </c>
      <c r="AE155">
        <v>559.41340000000002</v>
      </c>
      <c r="AF155">
        <v>671.29607999999996</v>
      </c>
      <c r="AG155">
        <v>46812.676080000005</v>
      </c>
      <c r="AH155">
        <v>942.31992000000002</v>
      </c>
      <c r="AJ155">
        <v>0.05</v>
      </c>
      <c r="AK155">
        <v>1934.625</v>
      </c>
      <c r="AL155">
        <v>0.02</v>
      </c>
      <c r="AM155">
        <v>773.85</v>
      </c>
      <c r="AN155">
        <v>7.0000000000000007E-2</v>
      </c>
      <c r="AO155">
        <v>2708.4750000000004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</row>
    <row r="156" spans="1:49">
      <c r="A156" t="s">
        <v>759</v>
      </c>
      <c r="B156" t="s">
        <v>760</v>
      </c>
      <c r="C156" t="s">
        <v>761</v>
      </c>
      <c r="D156" t="s">
        <v>762</v>
      </c>
      <c r="E156">
        <v>36025.83</v>
      </c>
      <c r="F156">
        <v>0.02</v>
      </c>
      <c r="G156">
        <v>720.51660000000004</v>
      </c>
      <c r="H156">
        <v>35305.313399999999</v>
      </c>
      <c r="I156">
        <v>7061.06268</v>
      </c>
      <c r="J156">
        <v>639</v>
      </c>
      <c r="K156">
        <v>0</v>
      </c>
      <c r="L156">
        <v>43005.376080000002</v>
      </c>
      <c r="M156">
        <v>864.61991999999998</v>
      </c>
      <c r="O156">
        <v>250</v>
      </c>
      <c r="P156">
        <v>5</v>
      </c>
      <c r="Q156">
        <v>245</v>
      </c>
      <c r="R156">
        <v>294</v>
      </c>
      <c r="S156">
        <v>43299.376080000002</v>
      </c>
      <c r="T156">
        <v>870.61991999999998</v>
      </c>
      <c r="V156">
        <v>487.5</v>
      </c>
      <c r="W156">
        <v>9.75</v>
      </c>
      <c r="X156">
        <v>477.75</v>
      </c>
      <c r="Y156">
        <v>573.29999999999995</v>
      </c>
      <c r="Z156">
        <v>43578.676080000005</v>
      </c>
      <c r="AA156">
        <v>876.31992000000002</v>
      </c>
      <c r="AC156">
        <v>570.83000000000004</v>
      </c>
      <c r="AD156">
        <v>11.416600000000001</v>
      </c>
      <c r="AE156">
        <v>559.41340000000002</v>
      </c>
      <c r="AF156">
        <v>671.29607999999996</v>
      </c>
      <c r="AG156">
        <v>43676.672160000002</v>
      </c>
      <c r="AH156">
        <v>878.31984</v>
      </c>
      <c r="AJ156">
        <v>0.05</v>
      </c>
      <c r="AK156">
        <v>1801.2915000000003</v>
      </c>
      <c r="AL156">
        <v>0.02</v>
      </c>
      <c r="AM156">
        <v>720.51660000000004</v>
      </c>
      <c r="AN156">
        <v>7.0000000000000007E-2</v>
      </c>
      <c r="AO156">
        <v>2521.8081000000002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</row>
    <row r="157" spans="1:49">
      <c r="A157" t="s">
        <v>763</v>
      </c>
      <c r="B157" t="s">
        <v>764</v>
      </c>
      <c r="C157" t="s">
        <v>765</v>
      </c>
      <c r="D157" t="s">
        <v>766</v>
      </c>
      <c r="E157">
        <v>36317.5</v>
      </c>
      <c r="F157">
        <v>0.02</v>
      </c>
      <c r="G157">
        <v>726.35</v>
      </c>
      <c r="H157">
        <v>35591.15</v>
      </c>
      <c r="I157">
        <v>7118.2300000000005</v>
      </c>
      <c r="J157">
        <v>639</v>
      </c>
      <c r="K157">
        <v>0</v>
      </c>
      <c r="L157">
        <v>43348.380000000005</v>
      </c>
      <c r="M157">
        <v>871.62</v>
      </c>
      <c r="O157">
        <v>250</v>
      </c>
      <c r="P157">
        <v>5</v>
      </c>
      <c r="Q157">
        <v>245</v>
      </c>
      <c r="R157">
        <v>294</v>
      </c>
      <c r="S157">
        <v>43642.380000000005</v>
      </c>
      <c r="T157">
        <v>877.62</v>
      </c>
      <c r="V157">
        <v>487.5</v>
      </c>
      <c r="W157">
        <v>9.75</v>
      </c>
      <c r="X157">
        <v>477.75</v>
      </c>
      <c r="Y157">
        <v>573.29999999999995</v>
      </c>
      <c r="Z157">
        <v>43921.680000000008</v>
      </c>
      <c r="AA157">
        <v>883.32</v>
      </c>
      <c r="AC157">
        <v>570.83000000000004</v>
      </c>
      <c r="AD157">
        <v>11.416600000000001</v>
      </c>
      <c r="AE157">
        <v>559.41340000000002</v>
      </c>
      <c r="AF157">
        <v>671.29607999999996</v>
      </c>
      <c r="AG157">
        <v>44019.676080000005</v>
      </c>
      <c r="AH157">
        <v>885.31992000000002</v>
      </c>
      <c r="AJ157">
        <v>0.05</v>
      </c>
      <c r="AK157">
        <v>1815.875</v>
      </c>
      <c r="AL157">
        <v>0.02</v>
      </c>
      <c r="AM157">
        <v>726.35</v>
      </c>
      <c r="AN157">
        <v>7.0000000000000007E-2</v>
      </c>
      <c r="AO157">
        <v>2542.2250000000004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</row>
    <row r="158" spans="1:49">
      <c r="A158" t="s">
        <v>767</v>
      </c>
      <c r="B158" t="s">
        <v>768</v>
      </c>
      <c r="C158" t="s">
        <v>769</v>
      </c>
      <c r="D158" t="s">
        <v>770</v>
      </c>
      <c r="E158">
        <v>41192.5</v>
      </c>
      <c r="F158">
        <v>0.02</v>
      </c>
      <c r="G158">
        <v>823.85</v>
      </c>
      <c r="H158">
        <v>40368.65</v>
      </c>
      <c r="I158">
        <v>8073.7300000000005</v>
      </c>
      <c r="J158">
        <v>639</v>
      </c>
      <c r="K158">
        <v>0</v>
      </c>
      <c r="L158">
        <v>49081.380000000005</v>
      </c>
      <c r="M158">
        <v>988.62</v>
      </c>
      <c r="O158">
        <v>250</v>
      </c>
      <c r="P158">
        <v>5</v>
      </c>
      <c r="Q158">
        <v>245</v>
      </c>
      <c r="R158">
        <v>294</v>
      </c>
      <c r="S158">
        <v>49375.380000000005</v>
      </c>
      <c r="T158">
        <v>994.62</v>
      </c>
      <c r="V158">
        <v>487.5</v>
      </c>
      <c r="W158">
        <v>9.75</v>
      </c>
      <c r="X158">
        <v>477.75</v>
      </c>
      <c r="Y158">
        <v>573.29999999999995</v>
      </c>
      <c r="Z158">
        <v>49654.680000000008</v>
      </c>
      <c r="AA158">
        <v>1000.3199999999999</v>
      </c>
      <c r="AC158">
        <v>570.83000000000004</v>
      </c>
      <c r="AD158">
        <v>11.416600000000001</v>
      </c>
      <c r="AE158">
        <v>559.41340000000002</v>
      </c>
      <c r="AF158">
        <v>671.29607999999996</v>
      </c>
      <c r="AG158">
        <v>49752.676080000005</v>
      </c>
      <c r="AH158">
        <v>1002.31992</v>
      </c>
      <c r="AJ158">
        <v>0.05</v>
      </c>
      <c r="AK158">
        <v>2059.625</v>
      </c>
      <c r="AL158">
        <v>0.02</v>
      </c>
      <c r="AM158">
        <v>823.85</v>
      </c>
      <c r="AN158">
        <v>7.0000000000000007E-2</v>
      </c>
      <c r="AO158">
        <v>2883.4750000000004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</row>
    <row r="159" spans="1:49">
      <c r="A159" t="s">
        <v>771</v>
      </c>
      <c r="B159" t="s">
        <v>772</v>
      </c>
      <c r="C159" t="s">
        <v>773</v>
      </c>
      <c r="D159" t="s">
        <v>774</v>
      </c>
      <c r="E159">
        <v>38525.83</v>
      </c>
      <c r="F159">
        <v>0.02</v>
      </c>
      <c r="G159">
        <v>770.51660000000004</v>
      </c>
      <c r="H159">
        <v>37755.313399999999</v>
      </c>
      <c r="I159">
        <v>7551.06268</v>
      </c>
      <c r="J159">
        <v>639</v>
      </c>
      <c r="K159">
        <v>0</v>
      </c>
      <c r="L159">
        <v>45945.376080000002</v>
      </c>
      <c r="M159">
        <v>924.61991999999998</v>
      </c>
      <c r="O159">
        <v>250</v>
      </c>
      <c r="P159">
        <v>5</v>
      </c>
      <c r="Q159">
        <v>245</v>
      </c>
      <c r="R159">
        <v>294</v>
      </c>
      <c r="S159">
        <v>46239.376080000002</v>
      </c>
      <c r="T159">
        <v>930.61991999999998</v>
      </c>
      <c r="V159">
        <v>487.5</v>
      </c>
      <c r="W159">
        <v>9.75</v>
      </c>
      <c r="X159">
        <v>477.75</v>
      </c>
      <c r="Y159">
        <v>573.29999999999995</v>
      </c>
      <c r="Z159">
        <v>46518.676080000005</v>
      </c>
      <c r="AA159">
        <v>936.31992000000002</v>
      </c>
      <c r="AC159">
        <v>570.83000000000004</v>
      </c>
      <c r="AD159">
        <v>11.416600000000001</v>
      </c>
      <c r="AE159">
        <v>559.41340000000002</v>
      </c>
      <c r="AF159">
        <v>671.29607999999996</v>
      </c>
      <c r="AG159">
        <v>46616.672160000002</v>
      </c>
      <c r="AH159">
        <v>938.31984</v>
      </c>
      <c r="AJ159">
        <v>0.05</v>
      </c>
      <c r="AK159">
        <v>1926.2915000000003</v>
      </c>
      <c r="AL159">
        <v>0.02</v>
      </c>
      <c r="AM159">
        <v>770.51660000000004</v>
      </c>
      <c r="AN159">
        <v>7.0000000000000007E-2</v>
      </c>
      <c r="AO159">
        <v>2696.8081000000002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</row>
    <row r="160" spans="1:49">
      <c r="A160" t="s">
        <v>775</v>
      </c>
      <c r="B160" t="s">
        <v>776</v>
      </c>
      <c r="C160" t="s">
        <v>777</v>
      </c>
      <c r="D160" t="s">
        <v>778</v>
      </c>
      <c r="E160">
        <v>38996.67</v>
      </c>
      <c r="F160">
        <v>0.02</v>
      </c>
      <c r="G160">
        <v>779.93340000000001</v>
      </c>
      <c r="H160">
        <v>38216.736599999997</v>
      </c>
      <c r="I160">
        <v>7643.3473199999999</v>
      </c>
      <c r="J160">
        <v>639</v>
      </c>
      <c r="K160">
        <v>0</v>
      </c>
      <c r="L160">
        <v>46499.083919999997</v>
      </c>
      <c r="M160">
        <v>935.92007999999998</v>
      </c>
      <c r="O160">
        <v>250</v>
      </c>
      <c r="P160">
        <v>5</v>
      </c>
      <c r="Q160">
        <v>245</v>
      </c>
      <c r="R160">
        <v>294</v>
      </c>
      <c r="S160">
        <v>46793.083919999997</v>
      </c>
      <c r="T160">
        <v>941.92007999999998</v>
      </c>
      <c r="V160">
        <v>487.5</v>
      </c>
      <c r="W160">
        <v>9.75</v>
      </c>
      <c r="X160">
        <v>477.75</v>
      </c>
      <c r="Y160">
        <v>573.29999999999995</v>
      </c>
      <c r="Z160">
        <v>47072.38392</v>
      </c>
      <c r="AA160">
        <v>947.62007999999992</v>
      </c>
      <c r="AC160">
        <v>570.83000000000004</v>
      </c>
      <c r="AD160">
        <v>11.416600000000001</v>
      </c>
      <c r="AE160">
        <v>559.41340000000002</v>
      </c>
      <c r="AF160">
        <v>671.29607999999996</v>
      </c>
      <c r="AG160">
        <v>47170.38</v>
      </c>
      <c r="AH160">
        <v>949.62</v>
      </c>
      <c r="AJ160">
        <v>0.05</v>
      </c>
      <c r="AK160">
        <v>1949.8335</v>
      </c>
      <c r="AL160">
        <v>0.02</v>
      </c>
      <c r="AM160">
        <v>779.93340000000001</v>
      </c>
      <c r="AN160">
        <v>7.0000000000000007E-2</v>
      </c>
      <c r="AO160">
        <v>2729.7669000000001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</row>
    <row r="161" spans="1:49">
      <c r="A161" t="s">
        <v>779</v>
      </c>
      <c r="B161" t="s">
        <v>780</v>
      </c>
      <c r="C161" t="s">
        <v>781</v>
      </c>
      <c r="D161" t="s">
        <v>782</v>
      </c>
      <c r="E161">
        <v>36330</v>
      </c>
      <c r="F161">
        <v>0.02</v>
      </c>
      <c r="G161">
        <v>726.6</v>
      </c>
      <c r="H161">
        <v>35603.4</v>
      </c>
      <c r="I161">
        <v>7120.68</v>
      </c>
      <c r="J161">
        <v>639</v>
      </c>
      <c r="K161">
        <v>0</v>
      </c>
      <c r="L161">
        <v>43363.08</v>
      </c>
      <c r="M161">
        <v>871.92</v>
      </c>
      <c r="O161">
        <v>250</v>
      </c>
      <c r="P161">
        <v>5</v>
      </c>
      <c r="Q161">
        <v>245</v>
      </c>
      <c r="R161">
        <v>294</v>
      </c>
      <c r="S161">
        <v>43657.08</v>
      </c>
      <c r="T161">
        <v>877.92</v>
      </c>
      <c r="V161">
        <v>487.5</v>
      </c>
      <c r="W161">
        <v>9.75</v>
      </c>
      <c r="X161">
        <v>477.75</v>
      </c>
      <c r="Y161">
        <v>573.29999999999995</v>
      </c>
      <c r="Z161">
        <v>43936.380000000005</v>
      </c>
      <c r="AA161">
        <v>883.62</v>
      </c>
      <c r="AC161">
        <v>570.83000000000004</v>
      </c>
      <c r="AD161">
        <v>11.416600000000001</v>
      </c>
      <c r="AE161">
        <v>559.41340000000002</v>
      </c>
      <c r="AF161">
        <v>671.29607999999996</v>
      </c>
      <c r="AG161">
        <v>44034.376080000002</v>
      </c>
      <c r="AH161">
        <v>885.61991999999998</v>
      </c>
      <c r="AJ161">
        <v>0.05</v>
      </c>
      <c r="AK161">
        <v>1816.5</v>
      </c>
      <c r="AL161">
        <v>0.02</v>
      </c>
      <c r="AM161">
        <v>726.6</v>
      </c>
      <c r="AN161">
        <v>7.0000000000000007E-2</v>
      </c>
      <c r="AO161">
        <v>2543.1000000000004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</row>
    <row r="162" spans="1:49">
      <c r="A162" t="s">
        <v>783</v>
      </c>
      <c r="B162" t="s">
        <v>784</v>
      </c>
      <c r="C162" t="s">
        <v>785</v>
      </c>
      <c r="D162" t="s">
        <v>786</v>
      </c>
      <c r="E162">
        <v>37313.33</v>
      </c>
      <c r="F162">
        <v>0.02</v>
      </c>
      <c r="G162">
        <v>746.26660000000004</v>
      </c>
      <c r="H162">
        <v>36567.063399999999</v>
      </c>
      <c r="I162">
        <v>7313.4126800000004</v>
      </c>
      <c r="J162">
        <v>639</v>
      </c>
      <c r="K162">
        <v>0</v>
      </c>
      <c r="L162">
        <v>44519.47608</v>
      </c>
      <c r="M162">
        <v>895.51992000000007</v>
      </c>
      <c r="O162">
        <v>250</v>
      </c>
      <c r="P162">
        <v>5</v>
      </c>
      <c r="Q162">
        <v>245</v>
      </c>
      <c r="R162">
        <v>294</v>
      </c>
      <c r="S162">
        <v>44813.47608</v>
      </c>
      <c r="T162">
        <v>901.51992000000007</v>
      </c>
      <c r="V162">
        <v>487.5</v>
      </c>
      <c r="W162">
        <v>9.75</v>
      </c>
      <c r="X162">
        <v>477.75</v>
      </c>
      <c r="Y162">
        <v>573.29999999999995</v>
      </c>
      <c r="Z162">
        <v>45092.776080000003</v>
      </c>
      <c r="AA162">
        <v>907.21992</v>
      </c>
      <c r="AC162">
        <v>570.83000000000004</v>
      </c>
      <c r="AD162">
        <v>11.416600000000001</v>
      </c>
      <c r="AE162">
        <v>559.41340000000002</v>
      </c>
      <c r="AF162">
        <v>671.29607999999996</v>
      </c>
      <c r="AG162">
        <v>45190.77216</v>
      </c>
      <c r="AH162">
        <v>909.21984000000009</v>
      </c>
      <c r="AJ162">
        <v>0.05</v>
      </c>
      <c r="AK162">
        <v>1865.6665000000003</v>
      </c>
      <c r="AL162">
        <v>0.02</v>
      </c>
      <c r="AM162">
        <v>746.26660000000004</v>
      </c>
      <c r="AN162">
        <v>7.0000000000000007E-2</v>
      </c>
      <c r="AO162">
        <v>2611.9331000000002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</row>
    <row r="163" spans="1:49">
      <c r="A163" t="s">
        <v>787</v>
      </c>
      <c r="B163" t="s">
        <v>788</v>
      </c>
      <c r="C163" t="s">
        <v>789</v>
      </c>
      <c r="D163" t="s">
        <v>790</v>
      </c>
      <c r="E163">
        <v>38559.17</v>
      </c>
      <c r="F163">
        <v>0.02</v>
      </c>
      <c r="G163">
        <v>771.18340000000001</v>
      </c>
      <c r="H163">
        <v>37787.986599999997</v>
      </c>
      <c r="I163">
        <v>7557.5973199999999</v>
      </c>
      <c r="J163">
        <v>639</v>
      </c>
      <c r="K163">
        <v>0</v>
      </c>
      <c r="L163">
        <v>45984.583919999997</v>
      </c>
      <c r="M163">
        <v>925.42007999999998</v>
      </c>
      <c r="O163">
        <v>250</v>
      </c>
      <c r="P163">
        <v>5</v>
      </c>
      <c r="Q163">
        <v>245</v>
      </c>
      <c r="R163">
        <v>294</v>
      </c>
      <c r="S163">
        <v>46278.583919999997</v>
      </c>
      <c r="T163">
        <v>931.42007999999998</v>
      </c>
      <c r="V163">
        <v>487.5</v>
      </c>
      <c r="W163">
        <v>9.75</v>
      </c>
      <c r="X163">
        <v>477.75</v>
      </c>
      <c r="Y163">
        <v>573.29999999999995</v>
      </c>
      <c r="Z163">
        <v>46557.88392</v>
      </c>
      <c r="AA163">
        <v>937.12007999999992</v>
      </c>
      <c r="AC163">
        <v>570.83000000000004</v>
      </c>
      <c r="AD163">
        <v>11.416600000000001</v>
      </c>
      <c r="AE163">
        <v>559.41340000000002</v>
      </c>
      <c r="AF163">
        <v>671.29607999999996</v>
      </c>
      <c r="AG163">
        <v>46655.88</v>
      </c>
      <c r="AH163">
        <v>939.12</v>
      </c>
      <c r="AJ163">
        <v>0.05</v>
      </c>
      <c r="AK163">
        <v>1927.9585</v>
      </c>
      <c r="AL163">
        <v>0.02</v>
      </c>
      <c r="AM163">
        <v>771.18340000000001</v>
      </c>
      <c r="AN163">
        <v>7.0000000000000007E-2</v>
      </c>
      <c r="AO163">
        <v>2699.1419000000001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</row>
    <row r="164" spans="1:49">
      <c r="A164" t="s">
        <v>791</v>
      </c>
      <c r="B164" t="s">
        <v>792</v>
      </c>
      <c r="C164" t="s">
        <v>793</v>
      </c>
      <c r="D164" t="s">
        <v>794</v>
      </c>
      <c r="E164">
        <v>37563.33</v>
      </c>
      <c r="F164">
        <v>0.02</v>
      </c>
      <c r="G164">
        <v>751.26660000000004</v>
      </c>
      <c r="H164">
        <v>36812.063399999999</v>
      </c>
      <c r="I164">
        <v>7362.4126800000004</v>
      </c>
      <c r="J164">
        <v>639</v>
      </c>
      <c r="K164">
        <v>0</v>
      </c>
      <c r="L164">
        <v>44813.47608</v>
      </c>
      <c r="M164">
        <v>901.51992000000007</v>
      </c>
      <c r="O164">
        <v>250</v>
      </c>
      <c r="P164">
        <v>5</v>
      </c>
      <c r="Q164">
        <v>245</v>
      </c>
      <c r="R164">
        <v>294</v>
      </c>
      <c r="S164">
        <v>45107.47608</v>
      </c>
      <c r="T164">
        <v>907.51992000000007</v>
      </c>
      <c r="V164">
        <v>487.5</v>
      </c>
      <c r="W164">
        <v>9.75</v>
      </c>
      <c r="X164">
        <v>477.75</v>
      </c>
      <c r="Y164">
        <v>573.29999999999995</v>
      </c>
      <c r="Z164">
        <v>45386.776080000003</v>
      </c>
      <c r="AA164">
        <v>913.21992</v>
      </c>
      <c r="AC164">
        <v>570.83000000000004</v>
      </c>
      <c r="AD164">
        <v>11.416600000000001</v>
      </c>
      <c r="AE164">
        <v>559.41340000000002</v>
      </c>
      <c r="AF164">
        <v>671.29607999999996</v>
      </c>
      <c r="AG164">
        <v>45484.77216</v>
      </c>
      <c r="AH164">
        <v>915.21984000000009</v>
      </c>
      <c r="AJ164">
        <v>0.05</v>
      </c>
      <c r="AK164">
        <v>1878.1665000000003</v>
      </c>
      <c r="AL164">
        <v>0.02</v>
      </c>
      <c r="AM164">
        <v>751.26660000000004</v>
      </c>
      <c r="AN164">
        <v>7.0000000000000007E-2</v>
      </c>
      <c r="AO164">
        <v>2629.4331000000002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</row>
    <row r="165" spans="1:49">
      <c r="A165" t="s">
        <v>795</v>
      </c>
      <c r="B165" t="s">
        <v>796</v>
      </c>
      <c r="C165" t="s">
        <v>797</v>
      </c>
      <c r="D165" t="s">
        <v>798</v>
      </c>
      <c r="E165">
        <v>42188.33</v>
      </c>
      <c r="F165">
        <v>0.02</v>
      </c>
      <c r="G165">
        <v>843.76660000000004</v>
      </c>
      <c r="H165">
        <v>41344.563399999999</v>
      </c>
      <c r="I165">
        <v>8268.9126799999995</v>
      </c>
      <c r="J165">
        <v>639</v>
      </c>
      <c r="K165">
        <v>0</v>
      </c>
      <c r="L165">
        <v>50252.47608</v>
      </c>
      <c r="M165">
        <v>1012.51992</v>
      </c>
      <c r="O165">
        <v>250</v>
      </c>
      <c r="P165">
        <v>5</v>
      </c>
      <c r="Q165">
        <v>245</v>
      </c>
      <c r="R165">
        <v>294</v>
      </c>
      <c r="S165">
        <v>50546.47608</v>
      </c>
      <c r="T165">
        <v>1018.51992</v>
      </c>
      <c r="V165">
        <v>487.5</v>
      </c>
      <c r="W165">
        <v>9.75</v>
      </c>
      <c r="X165">
        <v>477.75</v>
      </c>
      <c r="Y165">
        <v>573.29999999999995</v>
      </c>
      <c r="Z165">
        <v>50825.776080000003</v>
      </c>
      <c r="AA165">
        <v>1024.21992</v>
      </c>
      <c r="AC165">
        <v>570.83000000000004</v>
      </c>
      <c r="AD165">
        <v>11.416600000000001</v>
      </c>
      <c r="AE165">
        <v>559.41340000000002</v>
      </c>
      <c r="AF165">
        <v>671.29607999999996</v>
      </c>
      <c r="AG165">
        <v>50923.77216</v>
      </c>
      <c r="AH165">
        <v>1026.21984</v>
      </c>
      <c r="AJ165">
        <v>0.05</v>
      </c>
      <c r="AK165">
        <v>2109.4165000000003</v>
      </c>
      <c r="AL165">
        <v>0.02</v>
      </c>
      <c r="AM165">
        <v>843.76660000000004</v>
      </c>
      <c r="AN165">
        <v>7.0000000000000007E-2</v>
      </c>
      <c r="AO165">
        <v>2953.1831000000002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</row>
    <row r="166" spans="1:49">
      <c r="A166" t="s">
        <v>799</v>
      </c>
      <c r="B166" t="s">
        <v>800</v>
      </c>
      <c r="C166" t="s">
        <v>801</v>
      </c>
      <c r="D166" t="s">
        <v>802</v>
      </c>
      <c r="E166">
        <v>43434.17</v>
      </c>
      <c r="F166">
        <v>0.02</v>
      </c>
      <c r="G166">
        <v>868.68340000000001</v>
      </c>
      <c r="H166">
        <v>42565.486599999997</v>
      </c>
      <c r="I166">
        <v>8513.0973199999989</v>
      </c>
      <c r="J166">
        <v>639</v>
      </c>
      <c r="K166">
        <v>0</v>
      </c>
      <c r="L166">
        <v>51717.583919999997</v>
      </c>
      <c r="M166">
        <v>1042.4200799999999</v>
      </c>
      <c r="O166">
        <v>250</v>
      </c>
      <c r="P166">
        <v>5</v>
      </c>
      <c r="Q166">
        <v>245</v>
      </c>
      <c r="R166">
        <v>294</v>
      </c>
      <c r="S166">
        <v>52011.583919999997</v>
      </c>
      <c r="T166">
        <v>1048.4200799999999</v>
      </c>
      <c r="V166">
        <v>487.5</v>
      </c>
      <c r="W166">
        <v>9.75</v>
      </c>
      <c r="X166">
        <v>477.75</v>
      </c>
      <c r="Y166">
        <v>573.29999999999995</v>
      </c>
      <c r="Z166">
        <v>52290.88392</v>
      </c>
      <c r="AA166">
        <v>1054.1200799999999</v>
      </c>
      <c r="AC166">
        <v>570.83000000000004</v>
      </c>
      <c r="AD166">
        <v>11.416600000000001</v>
      </c>
      <c r="AE166">
        <v>559.41340000000002</v>
      </c>
      <c r="AF166">
        <v>671.29607999999996</v>
      </c>
      <c r="AG166">
        <v>52388.88</v>
      </c>
      <c r="AH166">
        <v>1056.1199999999999</v>
      </c>
      <c r="AJ166">
        <v>0.05</v>
      </c>
      <c r="AK166">
        <v>2171.7085000000002</v>
      </c>
      <c r="AL166">
        <v>0.02</v>
      </c>
      <c r="AM166">
        <v>868.68340000000001</v>
      </c>
      <c r="AN166">
        <v>7.0000000000000007E-2</v>
      </c>
      <c r="AO166">
        <v>3040.3919000000001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</row>
    <row r="167" spans="1:49">
      <c r="A167" t="s">
        <v>803</v>
      </c>
      <c r="B167" t="s">
        <v>804</v>
      </c>
      <c r="C167" t="s">
        <v>805</v>
      </c>
      <c r="D167" t="s">
        <v>806</v>
      </c>
      <c r="E167">
        <v>42438.33</v>
      </c>
      <c r="F167">
        <v>0.02</v>
      </c>
      <c r="G167">
        <v>848.76660000000004</v>
      </c>
      <c r="H167">
        <v>41589.563399999999</v>
      </c>
      <c r="I167">
        <v>8317.9126799999995</v>
      </c>
      <c r="J167">
        <v>639</v>
      </c>
      <c r="K167">
        <v>0</v>
      </c>
      <c r="L167">
        <v>50546.47608</v>
      </c>
      <c r="M167">
        <v>1018.51992</v>
      </c>
      <c r="O167">
        <v>250</v>
      </c>
      <c r="P167">
        <v>5</v>
      </c>
      <c r="Q167">
        <v>245</v>
      </c>
      <c r="R167">
        <v>294</v>
      </c>
      <c r="S167">
        <v>50840.47608</v>
      </c>
      <c r="T167">
        <v>1024.51992</v>
      </c>
      <c r="V167">
        <v>487.5</v>
      </c>
      <c r="W167">
        <v>9.75</v>
      </c>
      <c r="X167">
        <v>477.75</v>
      </c>
      <c r="Y167">
        <v>573.29999999999995</v>
      </c>
      <c r="Z167">
        <v>51119.776080000003</v>
      </c>
      <c r="AA167">
        <v>1030.21992</v>
      </c>
      <c r="AC167">
        <v>570.83000000000004</v>
      </c>
      <c r="AD167">
        <v>11.416600000000001</v>
      </c>
      <c r="AE167">
        <v>559.41340000000002</v>
      </c>
      <c r="AF167">
        <v>671.29607999999996</v>
      </c>
      <c r="AG167">
        <v>51217.77216</v>
      </c>
      <c r="AH167">
        <v>1032.21984</v>
      </c>
      <c r="AJ167">
        <v>0.05</v>
      </c>
      <c r="AK167">
        <v>2121.9165000000003</v>
      </c>
      <c r="AL167">
        <v>0.02</v>
      </c>
      <c r="AM167">
        <v>848.76660000000004</v>
      </c>
      <c r="AN167">
        <v>7.0000000000000007E-2</v>
      </c>
      <c r="AO167">
        <v>2970.6831000000002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</row>
    <row r="168" spans="1:49">
      <c r="A168" t="s">
        <v>807</v>
      </c>
      <c r="B168" t="s">
        <v>808</v>
      </c>
      <c r="C168" t="s">
        <v>809</v>
      </c>
      <c r="D168" t="s">
        <v>810</v>
      </c>
      <c r="E168">
        <v>39521.67</v>
      </c>
      <c r="F168">
        <v>0.02</v>
      </c>
      <c r="G168">
        <v>790.43340000000001</v>
      </c>
      <c r="H168">
        <v>38731.236599999997</v>
      </c>
      <c r="I168">
        <v>7746.2473199999995</v>
      </c>
      <c r="J168">
        <v>639</v>
      </c>
      <c r="K168">
        <v>0</v>
      </c>
      <c r="L168">
        <v>47116.483919999999</v>
      </c>
      <c r="M168">
        <v>948.52008000000001</v>
      </c>
      <c r="O168">
        <v>250</v>
      </c>
      <c r="P168">
        <v>5</v>
      </c>
      <c r="Q168">
        <v>245</v>
      </c>
      <c r="R168">
        <v>294</v>
      </c>
      <c r="S168">
        <v>47410.483919999999</v>
      </c>
      <c r="T168">
        <v>954.52008000000001</v>
      </c>
      <c r="V168">
        <v>487.5</v>
      </c>
      <c r="W168">
        <v>9.75</v>
      </c>
      <c r="X168">
        <v>477.75</v>
      </c>
      <c r="Y168">
        <v>573.29999999999995</v>
      </c>
      <c r="Z168">
        <v>47689.783920000002</v>
      </c>
      <c r="AA168">
        <v>960.22007999999994</v>
      </c>
      <c r="AC168">
        <v>570.83000000000004</v>
      </c>
      <c r="AD168">
        <v>11.416600000000001</v>
      </c>
      <c r="AE168">
        <v>559.41340000000002</v>
      </c>
      <c r="AF168">
        <v>671.29607999999996</v>
      </c>
      <c r="AG168">
        <v>47787.78</v>
      </c>
      <c r="AH168">
        <v>962.22</v>
      </c>
      <c r="AJ168">
        <v>0.05</v>
      </c>
      <c r="AK168">
        <v>1976.0835</v>
      </c>
      <c r="AL168">
        <v>0.02</v>
      </c>
      <c r="AM168">
        <v>790.43340000000001</v>
      </c>
      <c r="AN168">
        <v>7.0000000000000007E-2</v>
      </c>
      <c r="AO168">
        <v>2766.5169000000001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</row>
    <row r="169" spans="1:49">
      <c r="A169" t="s">
        <v>811</v>
      </c>
      <c r="B169" t="s">
        <v>812</v>
      </c>
      <c r="C169" t="s">
        <v>813</v>
      </c>
      <c r="D169" t="s">
        <v>814</v>
      </c>
      <c r="E169">
        <v>40767.5</v>
      </c>
      <c r="F169">
        <v>0.02</v>
      </c>
      <c r="G169">
        <v>815.35</v>
      </c>
      <c r="H169">
        <v>39952.15</v>
      </c>
      <c r="I169">
        <v>7990.43</v>
      </c>
      <c r="J169">
        <v>639</v>
      </c>
      <c r="K169">
        <v>0</v>
      </c>
      <c r="L169">
        <v>48581.58</v>
      </c>
      <c r="M169">
        <v>978.42</v>
      </c>
      <c r="O169">
        <v>250</v>
      </c>
      <c r="P169">
        <v>5</v>
      </c>
      <c r="Q169">
        <v>245</v>
      </c>
      <c r="R169">
        <v>294</v>
      </c>
      <c r="S169">
        <v>48875.58</v>
      </c>
      <c r="T169">
        <v>984.42</v>
      </c>
      <c r="V169">
        <v>487.5</v>
      </c>
      <c r="W169">
        <v>9.75</v>
      </c>
      <c r="X169">
        <v>477.75</v>
      </c>
      <c r="Y169">
        <v>573.29999999999995</v>
      </c>
      <c r="Z169">
        <v>49154.880000000005</v>
      </c>
      <c r="AA169">
        <v>990.12</v>
      </c>
      <c r="AC169">
        <v>570.83000000000004</v>
      </c>
      <c r="AD169">
        <v>11.416600000000001</v>
      </c>
      <c r="AE169">
        <v>559.41340000000002</v>
      </c>
      <c r="AF169">
        <v>671.29607999999996</v>
      </c>
      <c r="AG169">
        <v>49252.876080000002</v>
      </c>
      <c r="AH169">
        <v>992.11991999999998</v>
      </c>
      <c r="AJ169">
        <v>0.05</v>
      </c>
      <c r="AK169">
        <v>2038.375</v>
      </c>
      <c r="AL169">
        <v>0.02</v>
      </c>
      <c r="AM169">
        <v>815.35</v>
      </c>
      <c r="AN169">
        <v>7.0000000000000007E-2</v>
      </c>
      <c r="AO169">
        <v>2853.7250000000004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</row>
    <row r="170" spans="1:49">
      <c r="A170" t="s">
        <v>815</v>
      </c>
      <c r="B170" t="s">
        <v>816</v>
      </c>
      <c r="C170" t="s">
        <v>817</v>
      </c>
      <c r="D170" t="s">
        <v>818</v>
      </c>
      <c r="E170">
        <v>39771.67</v>
      </c>
      <c r="F170">
        <v>0.02</v>
      </c>
      <c r="G170">
        <v>795.43340000000001</v>
      </c>
      <c r="H170">
        <v>38976.236599999997</v>
      </c>
      <c r="I170">
        <v>7795.2473199999995</v>
      </c>
      <c r="J170">
        <v>639</v>
      </c>
      <c r="K170">
        <v>0</v>
      </c>
      <c r="L170">
        <v>47410.483919999999</v>
      </c>
      <c r="M170">
        <v>954.52008000000001</v>
      </c>
      <c r="O170">
        <v>250</v>
      </c>
      <c r="P170">
        <v>5</v>
      </c>
      <c r="Q170">
        <v>245</v>
      </c>
      <c r="R170">
        <v>294</v>
      </c>
      <c r="S170">
        <v>47704.483919999999</v>
      </c>
      <c r="T170">
        <v>960.52008000000001</v>
      </c>
      <c r="V170">
        <v>487.5</v>
      </c>
      <c r="W170">
        <v>9.75</v>
      </c>
      <c r="X170">
        <v>477.75</v>
      </c>
      <c r="Y170">
        <v>573.29999999999995</v>
      </c>
      <c r="Z170">
        <v>47983.783920000002</v>
      </c>
      <c r="AA170">
        <v>966.22007999999994</v>
      </c>
      <c r="AC170">
        <v>570.83000000000004</v>
      </c>
      <c r="AD170">
        <v>11.416600000000001</v>
      </c>
      <c r="AE170">
        <v>559.41340000000002</v>
      </c>
      <c r="AF170">
        <v>671.29607999999996</v>
      </c>
      <c r="AG170">
        <v>48081.78</v>
      </c>
      <c r="AH170">
        <v>968.22</v>
      </c>
      <c r="AJ170">
        <v>0.05</v>
      </c>
      <c r="AK170">
        <v>1988.5835</v>
      </c>
      <c r="AL170">
        <v>0.02</v>
      </c>
      <c r="AM170">
        <v>795.43340000000001</v>
      </c>
      <c r="AN170">
        <v>7.0000000000000007E-2</v>
      </c>
      <c r="AO170">
        <v>2784.0169000000001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</row>
    <row r="171" spans="1:49">
      <c r="A171" t="s">
        <v>819</v>
      </c>
    </row>
    <row r="172" spans="1:49">
      <c r="A172" t="s">
        <v>820</v>
      </c>
      <c r="B172" t="s">
        <v>821</v>
      </c>
      <c r="C172" t="s">
        <v>822</v>
      </c>
      <c r="D172" t="s">
        <v>823</v>
      </c>
      <c r="E172">
        <v>33917.5</v>
      </c>
      <c r="F172">
        <v>0.02</v>
      </c>
      <c r="G172">
        <v>678.35</v>
      </c>
      <c r="H172">
        <v>33239.15</v>
      </c>
      <c r="I172">
        <v>6647.8300000000008</v>
      </c>
      <c r="J172">
        <v>639</v>
      </c>
      <c r="K172">
        <v>0</v>
      </c>
      <c r="L172">
        <v>40525.980000000003</v>
      </c>
      <c r="M172">
        <v>814.02</v>
      </c>
      <c r="O172">
        <v>250</v>
      </c>
      <c r="P172">
        <v>5</v>
      </c>
      <c r="Q172">
        <v>245</v>
      </c>
      <c r="R172">
        <v>294</v>
      </c>
      <c r="S172">
        <v>40819.980000000003</v>
      </c>
      <c r="T172">
        <v>820.02</v>
      </c>
      <c r="V172">
        <v>487.5</v>
      </c>
      <c r="W172">
        <v>9.75</v>
      </c>
      <c r="X172">
        <v>477.75</v>
      </c>
      <c r="Y172">
        <v>573.29999999999995</v>
      </c>
      <c r="Z172">
        <v>41099.280000000006</v>
      </c>
      <c r="AA172">
        <v>825.72</v>
      </c>
      <c r="AC172">
        <v>570.83000000000004</v>
      </c>
      <c r="AD172">
        <v>11.416600000000001</v>
      </c>
      <c r="AE172">
        <v>559.41340000000002</v>
      </c>
      <c r="AF172">
        <v>671.29607999999996</v>
      </c>
      <c r="AG172">
        <v>41197.276080000003</v>
      </c>
      <c r="AH172">
        <v>827.71992</v>
      </c>
      <c r="AJ172">
        <v>0.05</v>
      </c>
      <c r="AK172">
        <v>1695.875</v>
      </c>
      <c r="AL172">
        <v>0.02</v>
      </c>
      <c r="AM172">
        <v>678.35</v>
      </c>
      <c r="AN172">
        <v>7.0000000000000007E-2</v>
      </c>
      <c r="AO172">
        <v>2374.2250000000004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</row>
    <row r="173" spans="1:49">
      <c r="A173" t="s">
        <v>824</v>
      </c>
      <c r="B173" t="s">
        <v>825</v>
      </c>
      <c r="C173" t="s">
        <v>826</v>
      </c>
      <c r="D173" t="s">
        <v>827</v>
      </c>
      <c r="E173">
        <v>39292.5</v>
      </c>
      <c r="F173">
        <v>0.02</v>
      </c>
      <c r="G173">
        <v>785.85</v>
      </c>
      <c r="H173">
        <v>38506.65</v>
      </c>
      <c r="I173">
        <v>7701.3300000000008</v>
      </c>
      <c r="J173">
        <v>639</v>
      </c>
      <c r="K173">
        <v>0</v>
      </c>
      <c r="L173">
        <v>46846.98</v>
      </c>
      <c r="M173">
        <v>943.02</v>
      </c>
      <c r="O173">
        <v>250</v>
      </c>
      <c r="P173">
        <v>5</v>
      </c>
      <c r="Q173">
        <v>245</v>
      </c>
      <c r="R173">
        <v>294</v>
      </c>
      <c r="S173">
        <v>47140.98</v>
      </c>
      <c r="T173">
        <v>949.02</v>
      </c>
      <c r="V173">
        <v>487.5</v>
      </c>
      <c r="W173">
        <v>9.75</v>
      </c>
      <c r="X173">
        <v>477.75</v>
      </c>
      <c r="Y173">
        <v>573.29999999999995</v>
      </c>
      <c r="Z173">
        <v>47420.280000000006</v>
      </c>
      <c r="AA173">
        <v>954.72</v>
      </c>
      <c r="AC173">
        <v>570.83000000000004</v>
      </c>
      <c r="AD173">
        <v>11.416600000000001</v>
      </c>
      <c r="AE173">
        <v>559.41340000000002</v>
      </c>
      <c r="AF173">
        <v>671.29607999999996</v>
      </c>
      <c r="AG173">
        <v>47518.276080000003</v>
      </c>
      <c r="AH173">
        <v>956.71992</v>
      </c>
      <c r="AJ173">
        <v>0.05</v>
      </c>
      <c r="AK173">
        <v>1964.625</v>
      </c>
      <c r="AL173">
        <v>0.02</v>
      </c>
      <c r="AM173">
        <v>785.85</v>
      </c>
      <c r="AN173">
        <v>7.0000000000000007E-2</v>
      </c>
      <c r="AO173">
        <v>2750.4750000000004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</row>
    <row r="174" spans="1:49">
      <c r="A174" t="s">
        <v>828</v>
      </c>
      <c r="B174" t="s">
        <v>829</v>
      </c>
      <c r="C174" t="s">
        <v>830</v>
      </c>
      <c r="D174" t="s">
        <v>831</v>
      </c>
      <c r="E174">
        <v>36625.83</v>
      </c>
      <c r="F174">
        <v>0.02</v>
      </c>
      <c r="G174">
        <v>732.51660000000004</v>
      </c>
      <c r="H174">
        <v>35893.313399999999</v>
      </c>
      <c r="I174">
        <v>7178.6626800000004</v>
      </c>
      <c r="J174">
        <v>639</v>
      </c>
      <c r="K174">
        <v>0</v>
      </c>
      <c r="L174">
        <v>43710.97608</v>
      </c>
      <c r="M174">
        <v>879.01992000000007</v>
      </c>
      <c r="O174">
        <v>250</v>
      </c>
      <c r="P174">
        <v>5</v>
      </c>
      <c r="Q174">
        <v>245</v>
      </c>
      <c r="R174">
        <v>294</v>
      </c>
      <c r="S174">
        <v>44004.97608</v>
      </c>
      <c r="T174">
        <v>885.01992000000007</v>
      </c>
      <c r="V174">
        <v>487.5</v>
      </c>
      <c r="W174">
        <v>9.75</v>
      </c>
      <c r="X174">
        <v>477.75</v>
      </c>
      <c r="Y174">
        <v>573.29999999999995</v>
      </c>
      <c r="Z174">
        <v>44284.276080000003</v>
      </c>
      <c r="AA174">
        <v>890.71992</v>
      </c>
      <c r="AC174">
        <v>570.83000000000004</v>
      </c>
      <c r="AD174">
        <v>11.416600000000001</v>
      </c>
      <c r="AE174">
        <v>559.41340000000002</v>
      </c>
      <c r="AF174">
        <v>671.29607999999996</v>
      </c>
      <c r="AG174">
        <v>44382.27216</v>
      </c>
      <c r="AH174">
        <v>892.71984000000009</v>
      </c>
      <c r="AJ174">
        <v>0.05</v>
      </c>
      <c r="AK174">
        <v>1831.2915000000003</v>
      </c>
      <c r="AL174">
        <v>0.02</v>
      </c>
      <c r="AM174">
        <v>732.51660000000004</v>
      </c>
      <c r="AN174">
        <v>7.0000000000000007E-2</v>
      </c>
      <c r="AO174">
        <v>2563.8081000000002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</row>
    <row r="175" spans="1:49">
      <c r="A175" t="s">
        <v>832</v>
      </c>
      <c r="B175" t="s">
        <v>833</v>
      </c>
      <c r="C175" t="s">
        <v>834</v>
      </c>
      <c r="D175" t="s">
        <v>835</v>
      </c>
      <c r="E175">
        <v>36417.5</v>
      </c>
      <c r="F175">
        <v>0.02</v>
      </c>
      <c r="G175">
        <v>728.35</v>
      </c>
      <c r="H175">
        <v>35689.15</v>
      </c>
      <c r="I175">
        <v>7137.8300000000008</v>
      </c>
      <c r="J175">
        <v>639</v>
      </c>
      <c r="K175">
        <v>0</v>
      </c>
      <c r="L175">
        <v>43465.98</v>
      </c>
      <c r="M175">
        <v>874.02</v>
      </c>
      <c r="O175">
        <v>250</v>
      </c>
      <c r="P175">
        <v>5</v>
      </c>
      <c r="Q175">
        <v>245</v>
      </c>
      <c r="R175">
        <v>294</v>
      </c>
      <c r="S175">
        <v>43759.98</v>
      </c>
      <c r="T175">
        <v>880.02</v>
      </c>
      <c r="V175">
        <v>487.5</v>
      </c>
      <c r="W175">
        <v>9.75</v>
      </c>
      <c r="X175">
        <v>477.75</v>
      </c>
      <c r="Y175">
        <v>573.29999999999995</v>
      </c>
      <c r="Z175">
        <v>44039.280000000006</v>
      </c>
      <c r="AA175">
        <v>885.72</v>
      </c>
      <c r="AC175">
        <v>570.83000000000004</v>
      </c>
      <c r="AD175">
        <v>11.416600000000001</v>
      </c>
      <c r="AE175">
        <v>559.41340000000002</v>
      </c>
      <c r="AF175">
        <v>671.29607999999996</v>
      </c>
      <c r="AG175">
        <v>44137.276080000003</v>
      </c>
      <c r="AH175">
        <v>887.71992</v>
      </c>
      <c r="AJ175">
        <v>0.05</v>
      </c>
      <c r="AK175">
        <v>1820.875</v>
      </c>
      <c r="AL175">
        <v>0.02</v>
      </c>
      <c r="AM175">
        <v>728.35</v>
      </c>
      <c r="AN175">
        <v>7.0000000000000007E-2</v>
      </c>
      <c r="AO175">
        <v>2549.2250000000004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</row>
    <row r="176" spans="1:49">
      <c r="A176" t="s">
        <v>836</v>
      </c>
      <c r="B176" t="s">
        <v>837</v>
      </c>
      <c r="C176" t="s">
        <v>838</v>
      </c>
      <c r="D176" t="s">
        <v>839</v>
      </c>
      <c r="E176">
        <v>41792.5</v>
      </c>
      <c r="F176">
        <v>0.02</v>
      </c>
      <c r="G176">
        <v>835.85</v>
      </c>
      <c r="H176">
        <v>40956.65</v>
      </c>
      <c r="I176">
        <v>8191.3300000000008</v>
      </c>
      <c r="J176">
        <v>639</v>
      </c>
      <c r="K176">
        <v>0</v>
      </c>
      <c r="L176">
        <v>49786.98</v>
      </c>
      <c r="M176">
        <v>1003.02</v>
      </c>
      <c r="O176">
        <v>250</v>
      </c>
      <c r="P176">
        <v>5</v>
      </c>
      <c r="Q176">
        <v>245</v>
      </c>
      <c r="R176">
        <v>294</v>
      </c>
      <c r="S176">
        <v>50080.98</v>
      </c>
      <c r="T176">
        <v>1009.02</v>
      </c>
      <c r="V176">
        <v>487.5</v>
      </c>
      <c r="W176">
        <v>9.75</v>
      </c>
      <c r="X176">
        <v>477.75</v>
      </c>
      <c r="Y176">
        <v>573.29999999999995</v>
      </c>
      <c r="Z176">
        <v>50360.280000000006</v>
      </c>
      <c r="AA176">
        <v>1014.72</v>
      </c>
      <c r="AC176">
        <v>570.83000000000004</v>
      </c>
      <c r="AD176">
        <v>11.416600000000001</v>
      </c>
      <c r="AE176">
        <v>559.41340000000002</v>
      </c>
      <c r="AF176">
        <v>671.29607999999996</v>
      </c>
      <c r="AG176">
        <v>50458.276080000003</v>
      </c>
      <c r="AH176">
        <v>1016.71992</v>
      </c>
      <c r="AJ176">
        <v>0.05</v>
      </c>
      <c r="AK176">
        <v>2089.625</v>
      </c>
      <c r="AL176">
        <v>0.02</v>
      </c>
      <c r="AM176">
        <v>835.85</v>
      </c>
      <c r="AN176">
        <v>7.0000000000000007E-2</v>
      </c>
      <c r="AO176">
        <v>2925.4750000000004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</row>
    <row r="177" spans="1:49">
      <c r="A177" t="s">
        <v>840</v>
      </c>
      <c r="B177" t="s">
        <v>841</v>
      </c>
      <c r="C177" t="s">
        <v>842</v>
      </c>
      <c r="D177" t="s">
        <v>843</v>
      </c>
      <c r="E177">
        <v>39125.83</v>
      </c>
      <c r="F177">
        <v>0.02</v>
      </c>
      <c r="G177">
        <v>782.51660000000004</v>
      </c>
      <c r="H177">
        <v>38343.313399999999</v>
      </c>
      <c r="I177">
        <v>7668.6626800000004</v>
      </c>
      <c r="J177">
        <v>639</v>
      </c>
      <c r="K177">
        <v>0</v>
      </c>
      <c r="L177">
        <v>46650.97608</v>
      </c>
      <c r="M177">
        <v>939.01991999999996</v>
      </c>
      <c r="O177">
        <v>250</v>
      </c>
      <c r="P177">
        <v>5</v>
      </c>
      <c r="Q177">
        <v>245</v>
      </c>
      <c r="R177">
        <v>294</v>
      </c>
      <c r="S177">
        <v>46944.97608</v>
      </c>
      <c r="T177">
        <v>945.01991999999996</v>
      </c>
      <c r="V177">
        <v>487.5</v>
      </c>
      <c r="W177">
        <v>9.75</v>
      </c>
      <c r="X177">
        <v>477.75</v>
      </c>
      <c r="Y177">
        <v>573.29999999999995</v>
      </c>
      <c r="Z177">
        <v>47224.276080000003</v>
      </c>
      <c r="AA177">
        <v>950.71992</v>
      </c>
      <c r="AC177">
        <v>570.83000000000004</v>
      </c>
      <c r="AD177">
        <v>11.416600000000001</v>
      </c>
      <c r="AE177">
        <v>559.41340000000002</v>
      </c>
      <c r="AF177">
        <v>671.29607999999996</v>
      </c>
      <c r="AG177">
        <v>47322.27216</v>
      </c>
      <c r="AH177">
        <v>952.71983999999998</v>
      </c>
      <c r="AJ177">
        <v>0.05</v>
      </c>
      <c r="AK177">
        <v>1956.2915000000003</v>
      </c>
      <c r="AL177">
        <v>0.02</v>
      </c>
      <c r="AM177">
        <v>782.51660000000004</v>
      </c>
      <c r="AN177">
        <v>7.0000000000000007E-2</v>
      </c>
      <c r="AO177">
        <v>2738.8081000000002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</row>
    <row r="178" spans="1:49">
      <c r="A178" t="s">
        <v>844</v>
      </c>
      <c r="B178" t="s">
        <v>845</v>
      </c>
      <c r="C178" t="s">
        <v>846</v>
      </c>
      <c r="D178" t="s">
        <v>847</v>
      </c>
      <c r="E178">
        <v>34221.67</v>
      </c>
      <c r="F178">
        <v>0.02</v>
      </c>
      <c r="G178">
        <v>684.43340000000001</v>
      </c>
      <c r="H178">
        <v>33537.236599999997</v>
      </c>
      <c r="I178">
        <v>6707.4473199999993</v>
      </c>
      <c r="J178">
        <v>639</v>
      </c>
      <c r="K178">
        <v>0</v>
      </c>
      <c r="L178">
        <v>40883.683919999996</v>
      </c>
      <c r="M178">
        <v>821.32007999999996</v>
      </c>
      <c r="O178">
        <v>250</v>
      </c>
      <c r="P178">
        <v>5</v>
      </c>
      <c r="Q178">
        <v>245</v>
      </c>
      <c r="R178">
        <v>294</v>
      </c>
      <c r="S178">
        <v>41177.683919999996</v>
      </c>
      <c r="T178">
        <v>827.32007999999996</v>
      </c>
      <c r="V178">
        <v>487.5</v>
      </c>
      <c r="W178">
        <v>9.75</v>
      </c>
      <c r="X178">
        <v>477.75</v>
      </c>
      <c r="Y178">
        <v>573.29999999999995</v>
      </c>
      <c r="Z178">
        <v>41456.983919999999</v>
      </c>
      <c r="AA178">
        <v>833.02008000000001</v>
      </c>
      <c r="AC178">
        <v>570.83000000000004</v>
      </c>
      <c r="AD178">
        <v>11.416600000000001</v>
      </c>
      <c r="AE178">
        <v>559.41340000000002</v>
      </c>
      <c r="AF178">
        <v>671.29607999999996</v>
      </c>
      <c r="AG178">
        <v>41554.979999999996</v>
      </c>
      <c r="AH178">
        <v>835.02</v>
      </c>
      <c r="AJ178">
        <v>0.05</v>
      </c>
      <c r="AK178">
        <v>1711.0835</v>
      </c>
      <c r="AL178">
        <v>0.02</v>
      </c>
      <c r="AM178">
        <v>684.43340000000001</v>
      </c>
      <c r="AN178">
        <v>7.0000000000000007E-2</v>
      </c>
      <c r="AO178">
        <v>2395.5169000000001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</row>
    <row r="179" spans="1:49">
      <c r="A179" t="s">
        <v>848</v>
      </c>
      <c r="B179" t="s">
        <v>849</v>
      </c>
      <c r="C179" t="s">
        <v>850</v>
      </c>
      <c r="D179" t="s">
        <v>851</v>
      </c>
      <c r="E179">
        <v>39596.67</v>
      </c>
      <c r="F179">
        <v>0.02</v>
      </c>
      <c r="G179">
        <v>791.93340000000001</v>
      </c>
      <c r="H179">
        <v>38804.736599999997</v>
      </c>
      <c r="I179">
        <v>7760.9473199999993</v>
      </c>
      <c r="J179">
        <v>639</v>
      </c>
      <c r="K179">
        <v>0</v>
      </c>
      <c r="L179">
        <v>47204.683919999996</v>
      </c>
      <c r="M179">
        <v>950.32007999999996</v>
      </c>
      <c r="O179">
        <v>250</v>
      </c>
      <c r="P179">
        <v>5</v>
      </c>
      <c r="Q179">
        <v>245</v>
      </c>
      <c r="R179">
        <v>294</v>
      </c>
      <c r="S179">
        <v>47498.683919999996</v>
      </c>
      <c r="T179">
        <v>956.32007999999996</v>
      </c>
      <c r="V179">
        <v>487.5</v>
      </c>
      <c r="W179">
        <v>9.75</v>
      </c>
      <c r="X179">
        <v>477.75</v>
      </c>
      <c r="Y179">
        <v>573.29999999999995</v>
      </c>
      <c r="Z179">
        <v>47777.983919999999</v>
      </c>
      <c r="AA179">
        <v>962.02008000000001</v>
      </c>
      <c r="AC179">
        <v>570.83000000000004</v>
      </c>
      <c r="AD179">
        <v>11.416600000000001</v>
      </c>
      <c r="AE179">
        <v>559.41340000000002</v>
      </c>
      <c r="AF179">
        <v>671.29607999999996</v>
      </c>
      <c r="AG179">
        <v>47875.979999999996</v>
      </c>
      <c r="AH179">
        <v>964.02</v>
      </c>
      <c r="AJ179">
        <v>0.05</v>
      </c>
      <c r="AK179">
        <v>1979.8335</v>
      </c>
      <c r="AL179">
        <v>0.02</v>
      </c>
      <c r="AM179">
        <v>791.93340000000001</v>
      </c>
      <c r="AN179">
        <v>7.0000000000000007E-2</v>
      </c>
      <c r="AO179">
        <v>2771.7669000000001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</row>
    <row r="180" spans="1:49">
      <c r="A180" t="s">
        <v>852</v>
      </c>
      <c r="B180" t="s">
        <v>853</v>
      </c>
      <c r="C180" t="s">
        <v>854</v>
      </c>
      <c r="D180" t="s">
        <v>855</v>
      </c>
      <c r="E180">
        <v>36930</v>
      </c>
      <c r="F180">
        <v>0.02</v>
      </c>
      <c r="G180">
        <v>738.6</v>
      </c>
      <c r="H180">
        <v>36191.4</v>
      </c>
      <c r="I180">
        <v>7238.2800000000007</v>
      </c>
      <c r="J180">
        <v>639</v>
      </c>
      <c r="K180">
        <v>0</v>
      </c>
      <c r="L180">
        <v>44068.68</v>
      </c>
      <c r="M180">
        <v>886.32</v>
      </c>
      <c r="O180">
        <v>250</v>
      </c>
      <c r="P180">
        <v>5</v>
      </c>
      <c r="Q180">
        <v>245</v>
      </c>
      <c r="R180">
        <v>294</v>
      </c>
      <c r="S180">
        <v>44362.68</v>
      </c>
      <c r="T180">
        <v>892.32</v>
      </c>
      <c r="V180">
        <v>487.5</v>
      </c>
      <c r="W180">
        <v>9.75</v>
      </c>
      <c r="X180">
        <v>477.75</v>
      </c>
      <c r="Y180">
        <v>573.29999999999995</v>
      </c>
      <c r="Z180">
        <v>44641.98</v>
      </c>
      <c r="AA180">
        <v>898.02</v>
      </c>
      <c r="AC180">
        <v>570.83000000000004</v>
      </c>
      <c r="AD180">
        <v>11.416600000000001</v>
      </c>
      <c r="AE180">
        <v>559.41340000000002</v>
      </c>
      <c r="AF180">
        <v>671.29607999999996</v>
      </c>
      <c r="AG180">
        <v>44739.97608</v>
      </c>
      <c r="AH180">
        <v>900.01992000000007</v>
      </c>
      <c r="AJ180">
        <v>0.05</v>
      </c>
      <c r="AK180">
        <v>1846.5</v>
      </c>
      <c r="AL180">
        <v>0.02</v>
      </c>
      <c r="AM180">
        <v>738.6</v>
      </c>
      <c r="AN180">
        <v>7.0000000000000007E-2</v>
      </c>
      <c r="AO180">
        <v>2585.1000000000004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</row>
    <row r="181" spans="1:49">
      <c r="A181" t="s">
        <v>856</v>
      </c>
      <c r="B181" t="s">
        <v>857</v>
      </c>
      <c r="C181" t="s">
        <v>858</v>
      </c>
      <c r="D181" t="s">
        <v>859</v>
      </c>
      <c r="E181">
        <v>37413.33</v>
      </c>
      <c r="F181">
        <v>0.02</v>
      </c>
      <c r="G181">
        <v>748.26660000000004</v>
      </c>
      <c r="H181">
        <v>36665.063399999999</v>
      </c>
      <c r="I181">
        <v>7333.0126799999998</v>
      </c>
      <c r="J181">
        <v>639</v>
      </c>
      <c r="K181">
        <v>0</v>
      </c>
      <c r="L181">
        <v>44637.076079999999</v>
      </c>
      <c r="M181">
        <v>897.91992000000005</v>
      </c>
      <c r="O181">
        <v>250</v>
      </c>
      <c r="P181">
        <v>5</v>
      </c>
      <c r="Q181">
        <v>245</v>
      </c>
      <c r="R181">
        <v>294</v>
      </c>
      <c r="S181">
        <v>44931.076079999999</v>
      </c>
      <c r="T181">
        <v>903.91992000000005</v>
      </c>
      <c r="V181">
        <v>487.5</v>
      </c>
      <c r="W181">
        <v>9.75</v>
      </c>
      <c r="X181">
        <v>477.75</v>
      </c>
      <c r="Y181">
        <v>573.29999999999995</v>
      </c>
      <c r="Z181">
        <v>45210.376080000002</v>
      </c>
      <c r="AA181">
        <v>909.61991999999998</v>
      </c>
      <c r="AC181">
        <v>570.83000000000004</v>
      </c>
      <c r="AD181">
        <v>11.416600000000001</v>
      </c>
      <c r="AE181">
        <v>559.41340000000002</v>
      </c>
      <c r="AF181">
        <v>671.29607999999996</v>
      </c>
      <c r="AG181">
        <v>45308.372159999999</v>
      </c>
      <c r="AH181">
        <v>911.61984000000007</v>
      </c>
      <c r="AJ181">
        <v>0.05</v>
      </c>
      <c r="AK181">
        <v>1870.6665000000003</v>
      </c>
      <c r="AL181">
        <v>0.02</v>
      </c>
      <c r="AM181">
        <v>748.26660000000004</v>
      </c>
      <c r="AN181">
        <v>7.0000000000000007E-2</v>
      </c>
      <c r="AO181">
        <v>2618.9331000000002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</row>
    <row r="182" spans="1:49">
      <c r="A182" t="s">
        <v>860</v>
      </c>
      <c r="B182" t="s">
        <v>861</v>
      </c>
      <c r="C182" t="s">
        <v>862</v>
      </c>
      <c r="D182" t="s">
        <v>863</v>
      </c>
      <c r="E182">
        <v>38659.17</v>
      </c>
      <c r="F182">
        <v>0.02</v>
      </c>
      <c r="G182">
        <v>773.18340000000001</v>
      </c>
      <c r="H182">
        <v>37885.986599999997</v>
      </c>
      <c r="I182">
        <v>7577.1973199999993</v>
      </c>
      <c r="J182">
        <v>639</v>
      </c>
      <c r="K182">
        <v>0</v>
      </c>
      <c r="L182">
        <v>46102.183919999996</v>
      </c>
      <c r="M182">
        <v>927.82007999999996</v>
      </c>
      <c r="O182">
        <v>250</v>
      </c>
      <c r="P182">
        <v>5</v>
      </c>
      <c r="Q182">
        <v>245</v>
      </c>
      <c r="R182">
        <v>294</v>
      </c>
      <c r="S182">
        <v>46396.183919999996</v>
      </c>
      <c r="T182">
        <v>933.82007999999996</v>
      </c>
      <c r="V182">
        <v>487.5</v>
      </c>
      <c r="W182">
        <v>9.75</v>
      </c>
      <c r="X182">
        <v>477.75</v>
      </c>
      <c r="Y182">
        <v>573.29999999999995</v>
      </c>
      <c r="Z182">
        <v>46675.483919999999</v>
      </c>
      <c r="AA182">
        <v>939.52008000000001</v>
      </c>
      <c r="AC182">
        <v>570.83000000000004</v>
      </c>
      <c r="AD182">
        <v>11.416600000000001</v>
      </c>
      <c r="AE182">
        <v>559.41340000000002</v>
      </c>
      <c r="AF182">
        <v>671.29607999999996</v>
      </c>
      <c r="AG182">
        <v>46773.479999999996</v>
      </c>
      <c r="AH182">
        <v>941.52</v>
      </c>
      <c r="AJ182">
        <v>0.05</v>
      </c>
      <c r="AK182">
        <v>1932.9585</v>
      </c>
      <c r="AL182">
        <v>0.02</v>
      </c>
      <c r="AM182">
        <v>773.18340000000001</v>
      </c>
      <c r="AN182">
        <v>7.0000000000000007E-2</v>
      </c>
      <c r="AO182">
        <v>2706.1419000000001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</row>
    <row r="183" spans="1:49">
      <c r="A183" t="s">
        <v>864</v>
      </c>
      <c r="B183" t="s">
        <v>865</v>
      </c>
      <c r="C183" t="s">
        <v>866</v>
      </c>
      <c r="D183" t="s">
        <v>867</v>
      </c>
      <c r="E183">
        <v>37663.33</v>
      </c>
      <c r="F183">
        <v>0.02</v>
      </c>
      <c r="G183">
        <v>753.26660000000004</v>
      </c>
      <c r="H183">
        <v>36910.063399999999</v>
      </c>
      <c r="I183">
        <v>7382.0126799999998</v>
      </c>
      <c r="J183">
        <v>639</v>
      </c>
      <c r="K183">
        <v>0</v>
      </c>
      <c r="L183">
        <v>44931.076079999999</v>
      </c>
      <c r="M183">
        <v>903.91992000000005</v>
      </c>
      <c r="O183">
        <v>250</v>
      </c>
      <c r="P183">
        <v>5</v>
      </c>
      <c r="Q183">
        <v>245</v>
      </c>
      <c r="R183">
        <v>294</v>
      </c>
      <c r="S183">
        <v>45225.076079999999</v>
      </c>
      <c r="T183">
        <v>909.91992000000005</v>
      </c>
      <c r="V183">
        <v>487.5</v>
      </c>
      <c r="W183">
        <v>9.75</v>
      </c>
      <c r="X183">
        <v>477.75</v>
      </c>
      <c r="Y183">
        <v>573.29999999999995</v>
      </c>
      <c r="Z183">
        <v>45504.376080000002</v>
      </c>
      <c r="AA183">
        <v>915.61991999999998</v>
      </c>
      <c r="AC183">
        <v>570.83000000000004</v>
      </c>
      <c r="AD183">
        <v>11.416600000000001</v>
      </c>
      <c r="AE183">
        <v>559.41340000000002</v>
      </c>
      <c r="AF183">
        <v>671.29607999999996</v>
      </c>
      <c r="AG183">
        <v>45602.372159999999</v>
      </c>
      <c r="AH183">
        <v>917.61984000000007</v>
      </c>
      <c r="AJ183">
        <v>0.05</v>
      </c>
      <c r="AK183">
        <v>1883.1665000000003</v>
      </c>
      <c r="AL183">
        <v>0.02</v>
      </c>
      <c r="AM183">
        <v>753.26660000000004</v>
      </c>
      <c r="AN183">
        <v>7.0000000000000007E-2</v>
      </c>
      <c r="AO183">
        <v>2636.4331000000002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</row>
    <row r="184" spans="1:49">
      <c r="A184" t="s">
        <v>868</v>
      </c>
      <c r="B184" t="s">
        <v>869</v>
      </c>
      <c r="C184" t="s">
        <v>870</v>
      </c>
      <c r="D184" t="s">
        <v>871</v>
      </c>
      <c r="E184">
        <v>42788.33</v>
      </c>
      <c r="F184">
        <v>0.02</v>
      </c>
      <c r="G184">
        <v>855.76660000000004</v>
      </c>
      <c r="H184">
        <v>41932.563399999999</v>
      </c>
      <c r="I184">
        <v>8386.5126799999998</v>
      </c>
      <c r="J184">
        <v>639</v>
      </c>
      <c r="K184">
        <v>0</v>
      </c>
      <c r="L184">
        <v>50958.076079999999</v>
      </c>
      <c r="M184">
        <v>1026.91992</v>
      </c>
      <c r="O184">
        <v>250</v>
      </c>
      <c r="P184">
        <v>5</v>
      </c>
      <c r="Q184">
        <v>245</v>
      </c>
      <c r="R184">
        <v>294</v>
      </c>
      <c r="S184">
        <v>51252.076079999999</v>
      </c>
      <c r="T184">
        <v>1032.91992</v>
      </c>
      <c r="V184">
        <v>487.5</v>
      </c>
      <c r="W184">
        <v>9.75</v>
      </c>
      <c r="X184">
        <v>477.75</v>
      </c>
      <c r="Y184">
        <v>573.29999999999995</v>
      </c>
      <c r="Z184">
        <v>51531.376080000002</v>
      </c>
      <c r="AA184">
        <v>1038.6199200000001</v>
      </c>
      <c r="AC184">
        <v>570.83000000000004</v>
      </c>
      <c r="AD184">
        <v>11.416600000000001</v>
      </c>
      <c r="AE184">
        <v>559.41340000000002</v>
      </c>
      <c r="AF184">
        <v>671.29607999999996</v>
      </c>
      <c r="AG184">
        <v>51629.372159999999</v>
      </c>
      <c r="AH184">
        <v>1040.6198400000001</v>
      </c>
      <c r="AJ184">
        <v>0.05</v>
      </c>
      <c r="AK184">
        <v>2139.4165000000003</v>
      </c>
      <c r="AL184">
        <v>0.02</v>
      </c>
      <c r="AM184">
        <v>855.76660000000004</v>
      </c>
      <c r="AN184">
        <v>7.0000000000000007E-2</v>
      </c>
      <c r="AO184">
        <v>2995.1831000000002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</row>
    <row r="185" spans="1:49">
      <c r="A185" t="s">
        <v>872</v>
      </c>
      <c r="B185" t="s">
        <v>873</v>
      </c>
      <c r="C185" t="s">
        <v>874</v>
      </c>
      <c r="D185" t="s">
        <v>875</v>
      </c>
      <c r="E185">
        <v>44034.17</v>
      </c>
      <c r="F185">
        <v>0.02</v>
      </c>
      <c r="G185">
        <v>880.68340000000001</v>
      </c>
      <c r="H185">
        <v>43153.486599999997</v>
      </c>
      <c r="I185">
        <v>8630.6973199999993</v>
      </c>
      <c r="J185">
        <v>639</v>
      </c>
      <c r="K185">
        <v>0</v>
      </c>
      <c r="L185">
        <v>52423.183919999996</v>
      </c>
      <c r="M185">
        <v>1056.82008</v>
      </c>
      <c r="O185">
        <v>250</v>
      </c>
      <c r="P185">
        <v>5</v>
      </c>
      <c r="Q185">
        <v>245</v>
      </c>
      <c r="R185">
        <v>294</v>
      </c>
      <c r="S185">
        <v>52717.183919999996</v>
      </c>
      <c r="T185">
        <v>1062.82008</v>
      </c>
      <c r="V185">
        <v>487.5</v>
      </c>
      <c r="W185">
        <v>9.75</v>
      </c>
      <c r="X185">
        <v>477.75</v>
      </c>
      <c r="Y185">
        <v>573.29999999999995</v>
      </c>
      <c r="Z185">
        <v>52996.483919999999</v>
      </c>
      <c r="AA185">
        <v>1068.52008</v>
      </c>
      <c r="AC185">
        <v>570.83000000000004</v>
      </c>
      <c r="AD185">
        <v>11.416600000000001</v>
      </c>
      <c r="AE185">
        <v>559.41340000000002</v>
      </c>
      <c r="AF185">
        <v>671.29607999999996</v>
      </c>
      <c r="AG185">
        <v>53094.479999999996</v>
      </c>
      <c r="AH185">
        <v>1070.52</v>
      </c>
      <c r="AJ185">
        <v>0.05</v>
      </c>
      <c r="AK185">
        <v>2201.7085000000002</v>
      </c>
      <c r="AL185">
        <v>0.02</v>
      </c>
      <c r="AM185">
        <v>880.68340000000001</v>
      </c>
      <c r="AN185">
        <v>7.0000000000000007E-2</v>
      </c>
      <c r="AO185">
        <v>3082.3919000000001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</row>
    <row r="186" spans="1:49">
      <c r="A186" t="s">
        <v>876</v>
      </c>
      <c r="B186" t="s">
        <v>877</v>
      </c>
      <c r="C186" t="s">
        <v>878</v>
      </c>
      <c r="D186" t="s">
        <v>879</v>
      </c>
      <c r="E186">
        <v>43038.33</v>
      </c>
      <c r="F186">
        <v>0.02</v>
      </c>
      <c r="G186">
        <v>860.76660000000004</v>
      </c>
      <c r="H186">
        <v>42177.563399999999</v>
      </c>
      <c r="I186">
        <v>8435.5126799999998</v>
      </c>
      <c r="J186">
        <v>639</v>
      </c>
      <c r="K186">
        <v>0</v>
      </c>
      <c r="L186">
        <v>51252.076079999999</v>
      </c>
      <c r="M186">
        <v>1032.91992</v>
      </c>
      <c r="O186">
        <v>250</v>
      </c>
      <c r="P186">
        <v>5</v>
      </c>
      <c r="Q186">
        <v>245</v>
      </c>
      <c r="R186">
        <v>294</v>
      </c>
      <c r="S186">
        <v>51546.076079999999</v>
      </c>
      <c r="T186">
        <v>1038.91992</v>
      </c>
      <c r="V186">
        <v>487.5</v>
      </c>
      <c r="W186">
        <v>9.75</v>
      </c>
      <c r="X186">
        <v>477.75</v>
      </c>
      <c r="Y186">
        <v>573.29999999999995</v>
      </c>
      <c r="Z186">
        <v>51825.376080000002</v>
      </c>
      <c r="AA186">
        <v>1044.6199200000001</v>
      </c>
      <c r="AC186">
        <v>570.83000000000004</v>
      </c>
      <c r="AD186">
        <v>11.416600000000001</v>
      </c>
      <c r="AE186">
        <v>559.41340000000002</v>
      </c>
      <c r="AF186">
        <v>671.29607999999996</v>
      </c>
      <c r="AG186">
        <v>51923.372159999999</v>
      </c>
      <c r="AH186">
        <v>1046.6198400000001</v>
      </c>
      <c r="AJ186">
        <v>0.05</v>
      </c>
      <c r="AK186">
        <v>2151.9165000000003</v>
      </c>
      <c r="AL186">
        <v>0.02</v>
      </c>
      <c r="AM186">
        <v>860.76660000000004</v>
      </c>
      <c r="AN186">
        <v>7.0000000000000007E-2</v>
      </c>
      <c r="AO186">
        <v>3012.6831000000002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</row>
    <row r="187" spans="1:49">
      <c r="A187" t="s">
        <v>880</v>
      </c>
      <c r="B187" t="s">
        <v>881</v>
      </c>
      <c r="C187" t="s">
        <v>882</v>
      </c>
      <c r="D187" t="s">
        <v>883</v>
      </c>
      <c r="E187">
        <v>40121.67</v>
      </c>
      <c r="F187">
        <v>0.02</v>
      </c>
      <c r="G187">
        <v>802.43340000000001</v>
      </c>
      <c r="H187">
        <v>39319.236599999997</v>
      </c>
      <c r="I187">
        <v>7863.8473199999999</v>
      </c>
      <c r="J187">
        <v>639</v>
      </c>
      <c r="K187">
        <v>0</v>
      </c>
      <c r="L187">
        <v>47822.083919999997</v>
      </c>
      <c r="M187">
        <v>962.92007999999998</v>
      </c>
      <c r="O187">
        <v>250</v>
      </c>
      <c r="P187">
        <v>5</v>
      </c>
      <c r="Q187">
        <v>245</v>
      </c>
      <c r="R187">
        <v>294</v>
      </c>
      <c r="S187">
        <v>48116.083919999997</v>
      </c>
      <c r="T187">
        <v>968.92007999999998</v>
      </c>
      <c r="V187">
        <v>487.5</v>
      </c>
      <c r="W187">
        <v>9.75</v>
      </c>
      <c r="X187">
        <v>477.75</v>
      </c>
      <c r="Y187">
        <v>573.29999999999995</v>
      </c>
      <c r="Z187">
        <v>48395.38392</v>
      </c>
      <c r="AA187">
        <v>974.62007999999992</v>
      </c>
      <c r="AC187">
        <v>570.83000000000004</v>
      </c>
      <c r="AD187">
        <v>11.416600000000001</v>
      </c>
      <c r="AE187">
        <v>559.41340000000002</v>
      </c>
      <c r="AF187">
        <v>671.29607999999996</v>
      </c>
      <c r="AG187">
        <v>48493.38</v>
      </c>
      <c r="AH187">
        <v>976.62</v>
      </c>
      <c r="AJ187">
        <v>0.05</v>
      </c>
      <c r="AK187">
        <v>2006.0835</v>
      </c>
      <c r="AL187">
        <v>0.02</v>
      </c>
      <c r="AM187">
        <v>802.43340000000001</v>
      </c>
      <c r="AN187">
        <v>7.0000000000000007E-2</v>
      </c>
      <c r="AO187">
        <v>2808.5169000000001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</row>
    <row r="188" spans="1:49">
      <c r="A188" t="s">
        <v>884</v>
      </c>
      <c r="B188" t="s">
        <v>885</v>
      </c>
      <c r="C188" t="s">
        <v>886</v>
      </c>
      <c r="D188" t="s">
        <v>887</v>
      </c>
      <c r="E188">
        <v>41367.5</v>
      </c>
      <c r="F188">
        <v>0.02</v>
      </c>
      <c r="G188">
        <v>827.35</v>
      </c>
      <c r="H188">
        <v>40540.15</v>
      </c>
      <c r="I188">
        <v>8108.0300000000007</v>
      </c>
      <c r="J188">
        <v>639</v>
      </c>
      <c r="K188">
        <v>0</v>
      </c>
      <c r="L188">
        <v>49287.18</v>
      </c>
      <c r="M188">
        <v>992.81999999999994</v>
      </c>
      <c r="O188">
        <v>250</v>
      </c>
      <c r="P188">
        <v>5</v>
      </c>
      <c r="Q188">
        <v>245</v>
      </c>
      <c r="R188">
        <v>294</v>
      </c>
      <c r="S188">
        <v>49581.18</v>
      </c>
      <c r="T188">
        <v>998.81999999999994</v>
      </c>
      <c r="V188">
        <v>487.5</v>
      </c>
      <c r="W188">
        <v>9.75</v>
      </c>
      <c r="X188">
        <v>477.75</v>
      </c>
      <c r="Y188">
        <v>573.29999999999995</v>
      </c>
      <c r="Z188">
        <v>49860.480000000003</v>
      </c>
      <c r="AA188">
        <v>1004.52</v>
      </c>
      <c r="AC188">
        <v>570.83000000000004</v>
      </c>
      <c r="AD188">
        <v>11.416600000000001</v>
      </c>
      <c r="AE188">
        <v>559.41340000000002</v>
      </c>
      <c r="AF188">
        <v>671.29607999999996</v>
      </c>
      <c r="AG188">
        <v>49958.47608</v>
      </c>
      <c r="AH188">
        <v>1006.51992</v>
      </c>
      <c r="AJ188">
        <v>0.05</v>
      </c>
      <c r="AK188">
        <v>2068.375</v>
      </c>
      <c r="AL188">
        <v>0.02</v>
      </c>
      <c r="AM188">
        <v>827.35</v>
      </c>
      <c r="AN188">
        <v>7.0000000000000007E-2</v>
      </c>
      <c r="AO188">
        <v>2895.7250000000004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</row>
    <row r="189" spans="1:49">
      <c r="A189" t="s">
        <v>888</v>
      </c>
      <c r="B189" t="s">
        <v>889</v>
      </c>
      <c r="C189" t="s">
        <v>890</v>
      </c>
      <c r="D189" t="s">
        <v>891</v>
      </c>
      <c r="E189">
        <v>40371.67</v>
      </c>
      <c r="F189">
        <v>0.02</v>
      </c>
      <c r="G189">
        <v>807.43340000000001</v>
      </c>
      <c r="H189">
        <v>39564.236599999997</v>
      </c>
      <c r="I189">
        <v>7912.8473199999999</v>
      </c>
      <c r="J189">
        <v>639</v>
      </c>
      <c r="K189">
        <v>0</v>
      </c>
      <c r="L189">
        <v>48116.083919999997</v>
      </c>
      <c r="M189">
        <v>968.92007999999998</v>
      </c>
      <c r="O189">
        <v>250</v>
      </c>
      <c r="P189">
        <v>5</v>
      </c>
      <c r="Q189">
        <v>245</v>
      </c>
      <c r="R189">
        <v>294</v>
      </c>
      <c r="S189">
        <v>48410.083919999997</v>
      </c>
      <c r="T189">
        <v>974.92007999999998</v>
      </c>
      <c r="V189">
        <v>487.5</v>
      </c>
      <c r="W189">
        <v>9.75</v>
      </c>
      <c r="X189">
        <v>477.75</v>
      </c>
      <c r="Y189">
        <v>573.29999999999995</v>
      </c>
      <c r="Z189">
        <v>48689.38392</v>
      </c>
      <c r="AA189">
        <v>980.62007999999992</v>
      </c>
      <c r="AC189">
        <v>570.83000000000004</v>
      </c>
      <c r="AD189">
        <v>11.416600000000001</v>
      </c>
      <c r="AE189">
        <v>559.41340000000002</v>
      </c>
      <c r="AF189">
        <v>671.29607999999996</v>
      </c>
      <c r="AG189">
        <v>48787.38</v>
      </c>
      <c r="AH189">
        <v>982.62</v>
      </c>
      <c r="AJ189">
        <v>0.05</v>
      </c>
      <c r="AK189">
        <v>2018.5835</v>
      </c>
      <c r="AL189">
        <v>0.02</v>
      </c>
      <c r="AM189">
        <v>807.43340000000001</v>
      </c>
      <c r="AN189">
        <v>7.0000000000000007E-2</v>
      </c>
      <c r="AO189">
        <v>2826.0169000000001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</row>
    <row r="190" spans="1:49">
      <c r="A190" t="s">
        <v>892</v>
      </c>
    </row>
    <row r="191" spans="1:49">
      <c r="A191" t="s">
        <v>893</v>
      </c>
      <c r="B191" t="s">
        <v>894</v>
      </c>
      <c r="C191" t="s">
        <v>895</v>
      </c>
      <c r="D191" t="s">
        <v>896</v>
      </c>
      <c r="E191">
        <v>35425.83</v>
      </c>
      <c r="F191">
        <v>0.02</v>
      </c>
      <c r="G191">
        <v>708.51660000000004</v>
      </c>
      <c r="H191">
        <v>34717.313399999999</v>
      </c>
      <c r="I191">
        <v>6943.4626800000005</v>
      </c>
      <c r="J191">
        <v>639</v>
      </c>
      <c r="K191">
        <v>0</v>
      </c>
      <c r="L191">
        <v>42299.776079999996</v>
      </c>
      <c r="M191">
        <v>850.21992</v>
      </c>
      <c r="O191">
        <v>250</v>
      </c>
      <c r="P191">
        <v>5</v>
      </c>
      <c r="Q191">
        <v>245</v>
      </c>
      <c r="R191">
        <v>294</v>
      </c>
      <c r="S191">
        <v>42593.776079999996</v>
      </c>
      <c r="T191">
        <v>856.21992</v>
      </c>
      <c r="V191">
        <v>487.5</v>
      </c>
      <c r="W191">
        <v>9.75</v>
      </c>
      <c r="X191">
        <v>477.75</v>
      </c>
      <c r="Y191">
        <v>573.29999999999995</v>
      </c>
      <c r="Z191">
        <v>42873.076079999999</v>
      </c>
      <c r="AA191">
        <v>861.91992000000005</v>
      </c>
      <c r="AC191">
        <v>570.83000000000004</v>
      </c>
      <c r="AD191">
        <v>11.416600000000001</v>
      </c>
      <c r="AE191">
        <v>559.41340000000002</v>
      </c>
      <c r="AF191">
        <v>671.29607999999996</v>
      </c>
      <c r="AG191">
        <v>42971.072159999996</v>
      </c>
      <c r="AH191">
        <v>863.91984000000002</v>
      </c>
      <c r="AJ191">
        <v>0.05</v>
      </c>
      <c r="AK191">
        <v>1771.2915000000003</v>
      </c>
      <c r="AL191">
        <v>0.02</v>
      </c>
      <c r="AM191">
        <v>708.51660000000004</v>
      </c>
      <c r="AN191">
        <v>7.0000000000000007E-2</v>
      </c>
      <c r="AO191">
        <v>2479.8081000000002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</row>
    <row r="192" spans="1:49">
      <c r="A192" t="s">
        <v>897</v>
      </c>
      <c r="B192" t="s">
        <v>898</v>
      </c>
      <c r="C192" t="s">
        <v>899</v>
      </c>
      <c r="D192" t="s">
        <v>900</v>
      </c>
      <c r="E192">
        <v>38342.5</v>
      </c>
      <c r="F192">
        <v>0.02</v>
      </c>
      <c r="G192">
        <v>766.85</v>
      </c>
      <c r="H192">
        <v>37575.65</v>
      </c>
      <c r="I192">
        <v>7515.130000000001</v>
      </c>
      <c r="J192">
        <v>639</v>
      </c>
      <c r="K192">
        <v>0</v>
      </c>
      <c r="L192">
        <v>45729.78</v>
      </c>
      <c r="M192">
        <v>920.22</v>
      </c>
      <c r="O192">
        <v>250</v>
      </c>
      <c r="P192">
        <v>5</v>
      </c>
      <c r="Q192">
        <v>245</v>
      </c>
      <c r="R192">
        <v>294</v>
      </c>
      <c r="S192">
        <v>46023.78</v>
      </c>
      <c r="T192">
        <v>926.22</v>
      </c>
      <c r="V192">
        <v>487.5</v>
      </c>
      <c r="W192">
        <v>9.75</v>
      </c>
      <c r="X192">
        <v>477.75</v>
      </c>
      <c r="Y192">
        <v>573.29999999999995</v>
      </c>
      <c r="Z192">
        <v>46303.08</v>
      </c>
      <c r="AA192">
        <v>931.92</v>
      </c>
      <c r="AC192">
        <v>570.83000000000004</v>
      </c>
      <c r="AD192">
        <v>11.416600000000001</v>
      </c>
      <c r="AE192">
        <v>559.41340000000002</v>
      </c>
      <c r="AF192">
        <v>671.29607999999996</v>
      </c>
      <c r="AG192">
        <v>46401.076079999999</v>
      </c>
      <c r="AH192">
        <v>933.91992000000005</v>
      </c>
      <c r="AJ192">
        <v>0.05</v>
      </c>
      <c r="AK192">
        <v>1917.125</v>
      </c>
      <c r="AL192">
        <v>0.02</v>
      </c>
      <c r="AM192">
        <v>766.85</v>
      </c>
      <c r="AN192">
        <v>7.0000000000000007E-2</v>
      </c>
      <c r="AO192">
        <v>2683.9750000000004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</row>
    <row r="193" spans="1:49">
      <c r="A193" t="s">
        <v>901</v>
      </c>
      <c r="B193" t="s">
        <v>902</v>
      </c>
      <c r="C193" t="s">
        <v>903</v>
      </c>
      <c r="D193" t="s">
        <v>904</v>
      </c>
      <c r="E193">
        <v>41259.17</v>
      </c>
      <c r="F193">
        <v>0.02</v>
      </c>
      <c r="G193">
        <v>825.18340000000001</v>
      </c>
      <c r="H193">
        <v>40433.986599999997</v>
      </c>
      <c r="I193">
        <v>8086.7973199999997</v>
      </c>
      <c r="J193">
        <v>639</v>
      </c>
      <c r="K193">
        <v>0</v>
      </c>
      <c r="L193">
        <v>49159.783919999994</v>
      </c>
      <c r="M193">
        <v>990.22007999999994</v>
      </c>
      <c r="O193">
        <v>250</v>
      </c>
      <c r="P193">
        <v>5</v>
      </c>
      <c r="Q193">
        <v>245</v>
      </c>
      <c r="R193">
        <v>294</v>
      </c>
      <c r="S193">
        <v>49453.783919999994</v>
      </c>
      <c r="T193">
        <v>996.22007999999994</v>
      </c>
      <c r="V193">
        <v>487.5</v>
      </c>
      <c r="W193">
        <v>9.75</v>
      </c>
      <c r="X193">
        <v>477.75</v>
      </c>
      <c r="Y193">
        <v>573.29999999999995</v>
      </c>
      <c r="Z193">
        <v>49733.083919999997</v>
      </c>
      <c r="AA193">
        <v>1001.92008</v>
      </c>
      <c r="AC193">
        <v>570.83000000000004</v>
      </c>
      <c r="AD193">
        <v>11.416600000000001</v>
      </c>
      <c r="AE193">
        <v>559.41340000000002</v>
      </c>
      <c r="AF193">
        <v>671.29607999999996</v>
      </c>
      <c r="AG193">
        <v>49831.079999999994</v>
      </c>
      <c r="AH193">
        <v>1003.92</v>
      </c>
      <c r="AJ193">
        <v>0.05</v>
      </c>
      <c r="AK193">
        <v>2062.9585000000002</v>
      </c>
      <c r="AL193">
        <v>0.02</v>
      </c>
      <c r="AM193">
        <v>825.18340000000001</v>
      </c>
      <c r="AN193">
        <v>7.0000000000000007E-2</v>
      </c>
      <c r="AO193">
        <v>2888.1419000000001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</row>
    <row r="194" spans="1:49">
      <c r="A194" t="s">
        <v>905</v>
      </c>
      <c r="B194" t="s">
        <v>906</v>
      </c>
      <c r="C194" t="s">
        <v>907</v>
      </c>
      <c r="D194" t="s">
        <v>908</v>
      </c>
      <c r="E194">
        <v>40842.5</v>
      </c>
      <c r="F194">
        <v>0.02</v>
      </c>
      <c r="G194">
        <v>816.85</v>
      </c>
      <c r="H194">
        <v>40025.65</v>
      </c>
      <c r="I194">
        <v>8005.130000000001</v>
      </c>
      <c r="J194">
        <v>639</v>
      </c>
      <c r="K194">
        <v>0</v>
      </c>
      <c r="L194">
        <v>48669.78</v>
      </c>
      <c r="M194">
        <v>980.22</v>
      </c>
      <c r="O194">
        <v>250</v>
      </c>
      <c r="P194">
        <v>5</v>
      </c>
      <c r="Q194">
        <v>245</v>
      </c>
      <c r="R194">
        <v>294</v>
      </c>
      <c r="S194">
        <v>48963.78</v>
      </c>
      <c r="T194">
        <v>986.22</v>
      </c>
      <c r="V194">
        <v>487.5</v>
      </c>
      <c r="W194">
        <v>9.75</v>
      </c>
      <c r="X194">
        <v>477.75</v>
      </c>
      <c r="Y194">
        <v>573.29999999999995</v>
      </c>
      <c r="Z194">
        <v>49243.08</v>
      </c>
      <c r="AA194">
        <v>991.92</v>
      </c>
      <c r="AC194">
        <v>570.83000000000004</v>
      </c>
      <c r="AD194">
        <v>11.416600000000001</v>
      </c>
      <c r="AE194">
        <v>559.41340000000002</v>
      </c>
      <c r="AF194">
        <v>671.29607999999996</v>
      </c>
      <c r="AG194">
        <v>49341.076079999999</v>
      </c>
      <c r="AH194">
        <v>993.91992000000005</v>
      </c>
      <c r="AJ194">
        <v>0.05</v>
      </c>
      <c r="AK194">
        <v>2042.125</v>
      </c>
      <c r="AL194">
        <v>0.02</v>
      </c>
      <c r="AM194">
        <v>816.85</v>
      </c>
      <c r="AN194">
        <v>7.0000000000000007E-2</v>
      </c>
      <c r="AO194">
        <v>2858.9750000000004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</row>
    <row r="195" spans="1:49">
      <c r="A195" t="s">
        <v>909</v>
      </c>
      <c r="B195" t="s">
        <v>910</v>
      </c>
      <c r="C195" t="s">
        <v>911</v>
      </c>
      <c r="D195" t="s">
        <v>912</v>
      </c>
      <c r="E195">
        <v>43759.17</v>
      </c>
      <c r="F195">
        <v>0.02</v>
      </c>
      <c r="G195">
        <v>875.18340000000001</v>
      </c>
      <c r="H195">
        <v>42883.986599999997</v>
      </c>
      <c r="I195">
        <v>8576.7973199999997</v>
      </c>
      <c r="J195">
        <v>639</v>
      </c>
      <c r="K195">
        <v>0</v>
      </c>
      <c r="L195">
        <v>52099.783919999994</v>
      </c>
      <c r="M195">
        <v>1050.2200800000001</v>
      </c>
      <c r="O195">
        <v>250</v>
      </c>
      <c r="P195">
        <v>5</v>
      </c>
      <c r="Q195">
        <v>245</v>
      </c>
      <c r="R195">
        <v>294</v>
      </c>
      <c r="S195">
        <v>52393.783919999994</v>
      </c>
      <c r="T195">
        <v>1056.2200800000001</v>
      </c>
      <c r="V195">
        <v>487.5</v>
      </c>
      <c r="W195">
        <v>9.75</v>
      </c>
      <c r="X195">
        <v>477.75</v>
      </c>
      <c r="Y195">
        <v>573.29999999999995</v>
      </c>
      <c r="Z195">
        <v>52673.083919999997</v>
      </c>
      <c r="AA195">
        <v>1061.9200799999999</v>
      </c>
      <c r="AC195">
        <v>570.83000000000004</v>
      </c>
      <c r="AD195">
        <v>11.416600000000001</v>
      </c>
      <c r="AE195">
        <v>559.41340000000002</v>
      </c>
      <c r="AF195">
        <v>671.29607999999996</v>
      </c>
      <c r="AG195">
        <v>52771.079999999994</v>
      </c>
      <c r="AH195">
        <v>1063.92</v>
      </c>
      <c r="AJ195">
        <v>0.05</v>
      </c>
      <c r="AK195">
        <v>2187.9585000000002</v>
      </c>
      <c r="AL195">
        <v>0.02</v>
      </c>
      <c r="AM195">
        <v>875.18340000000001</v>
      </c>
      <c r="AN195">
        <v>7.0000000000000007E-2</v>
      </c>
      <c r="AO195">
        <v>3063.1419000000001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</row>
    <row r="196" spans="1:49">
      <c r="A196" t="s">
        <v>913</v>
      </c>
      <c r="B196" t="s">
        <v>914</v>
      </c>
      <c r="C196" t="s">
        <v>915</v>
      </c>
      <c r="D196" t="s">
        <v>916</v>
      </c>
      <c r="E196">
        <v>44592.5</v>
      </c>
      <c r="F196">
        <v>0.02</v>
      </c>
      <c r="G196">
        <v>891.85</v>
      </c>
      <c r="H196">
        <v>43700.65</v>
      </c>
      <c r="I196">
        <v>8740.130000000001</v>
      </c>
      <c r="J196">
        <v>639</v>
      </c>
      <c r="K196">
        <v>0</v>
      </c>
      <c r="L196">
        <v>53079.78</v>
      </c>
      <c r="M196">
        <v>1070.22</v>
      </c>
      <c r="O196">
        <v>250</v>
      </c>
      <c r="P196">
        <v>5</v>
      </c>
      <c r="Q196">
        <v>245</v>
      </c>
      <c r="R196">
        <v>294</v>
      </c>
      <c r="S196">
        <v>53373.78</v>
      </c>
      <c r="T196">
        <v>1076.22</v>
      </c>
      <c r="V196">
        <v>487.5</v>
      </c>
      <c r="W196">
        <v>9.75</v>
      </c>
      <c r="X196">
        <v>477.75</v>
      </c>
      <c r="Y196">
        <v>573.29999999999995</v>
      </c>
      <c r="Z196">
        <v>53653.08</v>
      </c>
      <c r="AA196">
        <v>1081.92</v>
      </c>
      <c r="AC196">
        <v>570.83000000000004</v>
      </c>
      <c r="AD196">
        <v>11.416600000000001</v>
      </c>
      <c r="AE196">
        <v>559.41340000000002</v>
      </c>
      <c r="AF196">
        <v>671.29607999999996</v>
      </c>
      <c r="AG196">
        <v>53751.076079999999</v>
      </c>
      <c r="AH196">
        <v>1083.91992</v>
      </c>
      <c r="AJ196">
        <v>0.05</v>
      </c>
      <c r="AK196">
        <v>2229.625</v>
      </c>
      <c r="AL196">
        <v>0.02</v>
      </c>
      <c r="AM196">
        <v>891.85</v>
      </c>
      <c r="AN196">
        <v>7.0000000000000007E-2</v>
      </c>
      <c r="AO196">
        <v>3121.4750000000004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</row>
    <row r="197" spans="1:49">
      <c r="A197" t="s">
        <v>917</v>
      </c>
      <c r="B197" t="s">
        <v>918</v>
      </c>
      <c r="C197" t="s">
        <v>919</v>
      </c>
      <c r="D197" t="s">
        <v>920</v>
      </c>
      <c r="E197">
        <v>47509.17</v>
      </c>
      <c r="F197">
        <v>0.02</v>
      </c>
      <c r="G197">
        <v>950.18340000000001</v>
      </c>
      <c r="H197">
        <v>46558.986599999997</v>
      </c>
      <c r="I197">
        <v>9311.7973199999997</v>
      </c>
      <c r="J197">
        <v>639</v>
      </c>
      <c r="K197">
        <v>0</v>
      </c>
      <c r="L197">
        <v>56509.783919999994</v>
      </c>
      <c r="M197">
        <v>1140.2200800000001</v>
      </c>
      <c r="O197">
        <v>250</v>
      </c>
      <c r="P197">
        <v>5</v>
      </c>
      <c r="Q197">
        <v>245</v>
      </c>
      <c r="R197">
        <v>294</v>
      </c>
      <c r="S197">
        <v>56803.783919999994</v>
      </c>
      <c r="T197">
        <v>1146.2200800000001</v>
      </c>
      <c r="V197">
        <v>487.5</v>
      </c>
      <c r="W197">
        <v>9.75</v>
      </c>
      <c r="X197">
        <v>477.75</v>
      </c>
      <c r="Y197">
        <v>573.29999999999995</v>
      </c>
      <c r="Z197">
        <v>57083.083919999997</v>
      </c>
      <c r="AA197">
        <v>1151.9200799999999</v>
      </c>
      <c r="AC197">
        <v>570.83000000000004</v>
      </c>
      <c r="AD197">
        <v>11.416600000000001</v>
      </c>
      <c r="AE197">
        <v>559.41340000000002</v>
      </c>
      <c r="AF197">
        <v>671.29607999999996</v>
      </c>
      <c r="AG197">
        <v>57181.079999999994</v>
      </c>
      <c r="AH197">
        <v>1153.92</v>
      </c>
      <c r="AJ197">
        <v>0.05</v>
      </c>
      <c r="AK197">
        <v>2375.4585000000002</v>
      </c>
      <c r="AL197">
        <v>0.02</v>
      </c>
      <c r="AM197">
        <v>950.18340000000001</v>
      </c>
      <c r="AN197">
        <v>7.0000000000000007E-2</v>
      </c>
      <c r="AO197">
        <v>3325.6419000000001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</row>
    <row r="198" spans="1:49">
      <c r="A198" t="s">
        <v>921</v>
      </c>
      <c r="B198" t="s">
        <v>922</v>
      </c>
      <c r="C198" t="s">
        <v>923</v>
      </c>
      <c r="D198" t="s">
        <v>924</v>
      </c>
      <c r="E198">
        <v>36255</v>
      </c>
      <c r="F198">
        <v>0.02</v>
      </c>
      <c r="G198">
        <v>725.1</v>
      </c>
      <c r="H198">
        <v>35529.9</v>
      </c>
      <c r="I198">
        <v>7105.9800000000005</v>
      </c>
      <c r="J198">
        <v>639</v>
      </c>
      <c r="K198">
        <v>0</v>
      </c>
      <c r="L198">
        <v>43274.880000000005</v>
      </c>
      <c r="M198">
        <v>870.12</v>
      </c>
      <c r="O198">
        <v>250</v>
      </c>
      <c r="P198">
        <v>5</v>
      </c>
      <c r="Q198">
        <v>245</v>
      </c>
      <c r="R198">
        <v>294</v>
      </c>
      <c r="S198">
        <v>43568.880000000005</v>
      </c>
      <c r="T198">
        <v>876.12</v>
      </c>
      <c r="V198">
        <v>487.5</v>
      </c>
      <c r="W198">
        <v>9.75</v>
      </c>
      <c r="X198">
        <v>477.75</v>
      </c>
      <c r="Y198">
        <v>573.29999999999995</v>
      </c>
      <c r="Z198">
        <v>43848.180000000008</v>
      </c>
      <c r="AA198">
        <v>881.82</v>
      </c>
      <c r="AC198">
        <v>570.83000000000004</v>
      </c>
      <c r="AD198">
        <v>11.416600000000001</v>
      </c>
      <c r="AE198">
        <v>559.41340000000002</v>
      </c>
      <c r="AF198">
        <v>671.29607999999996</v>
      </c>
      <c r="AG198">
        <v>43946.176080000005</v>
      </c>
      <c r="AH198">
        <v>883.81992000000002</v>
      </c>
      <c r="AJ198">
        <v>0.05</v>
      </c>
      <c r="AK198">
        <v>1812.75</v>
      </c>
      <c r="AL198">
        <v>0.02</v>
      </c>
      <c r="AM198">
        <v>725.1</v>
      </c>
      <c r="AN198">
        <v>7.0000000000000007E-2</v>
      </c>
      <c r="AO198">
        <v>2537.8500000000004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</row>
    <row r="199" spans="1:49">
      <c r="A199" t="s">
        <v>925</v>
      </c>
      <c r="B199" t="s">
        <v>926</v>
      </c>
      <c r="C199" t="s">
        <v>927</v>
      </c>
      <c r="D199" t="s">
        <v>928</v>
      </c>
      <c r="E199">
        <v>39171.67</v>
      </c>
      <c r="F199">
        <v>0.02</v>
      </c>
      <c r="G199">
        <v>783.43340000000001</v>
      </c>
      <c r="H199">
        <v>38388.236599999997</v>
      </c>
      <c r="I199">
        <v>7677.64732</v>
      </c>
      <c r="J199">
        <v>639</v>
      </c>
      <c r="K199">
        <v>0</v>
      </c>
      <c r="L199">
        <v>46704.883919999993</v>
      </c>
      <c r="M199">
        <v>940.12007999999992</v>
      </c>
      <c r="O199">
        <v>250</v>
      </c>
      <c r="P199">
        <v>5</v>
      </c>
      <c r="Q199">
        <v>245</v>
      </c>
      <c r="R199">
        <v>294</v>
      </c>
      <c r="S199">
        <v>46998.883919999993</v>
      </c>
      <c r="T199">
        <v>946.12007999999992</v>
      </c>
      <c r="V199">
        <v>487.5</v>
      </c>
      <c r="W199">
        <v>9.75</v>
      </c>
      <c r="X199">
        <v>477.75</v>
      </c>
      <c r="Y199">
        <v>573.29999999999995</v>
      </c>
      <c r="Z199">
        <v>47278.183919999996</v>
      </c>
      <c r="AA199">
        <v>951.82007999999996</v>
      </c>
      <c r="AC199">
        <v>570.83000000000004</v>
      </c>
      <c r="AD199">
        <v>11.416600000000001</v>
      </c>
      <c r="AE199">
        <v>559.41340000000002</v>
      </c>
      <c r="AF199">
        <v>671.29607999999996</v>
      </c>
      <c r="AG199">
        <v>47376.179999999993</v>
      </c>
      <c r="AH199">
        <v>953.81999999999994</v>
      </c>
      <c r="AJ199">
        <v>0.05</v>
      </c>
      <c r="AK199">
        <v>1958.5835</v>
      </c>
      <c r="AL199">
        <v>0.02</v>
      </c>
      <c r="AM199">
        <v>783.43340000000001</v>
      </c>
      <c r="AN199">
        <v>7.0000000000000007E-2</v>
      </c>
      <c r="AO199">
        <v>2742.0169000000001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</row>
    <row r="200" spans="1:49">
      <c r="A200" t="s">
        <v>929</v>
      </c>
      <c r="B200" t="s">
        <v>930</v>
      </c>
      <c r="C200" t="s">
        <v>931</v>
      </c>
      <c r="D200" t="s">
        <v>932</v>
      </c>
      <c r="E200">
        <v>42088.33</v>
      </c>
      <c r="F200">
        <v>0.02</v>
      </c>
      <c r="G200">
        <v>841.76660000000004</v>
      </c>
      <c r="H200">
        <v>41246.563399999999</v>
      </c>
      <c r="I200">
        <v>8249.3126800000009</v>
      </c>
      <c r="J200">
        <v>639</v>
      </c>
      <c r="K200">
        <v>0</v>
      </c>
      <c r="L200">
        <v>50134.876080000002</v>
      </c>
      <c r="M200">
        <v>1010.11992</v>
      </c>
      <c r="O200">
        <v>250</v>
      </c>
      <c r="P200">
        <v>5</v>
      </c>
      <c r="Q200">
        <v>245</v>
      </c>
      <c r="R200">
        <v>294</v>
      </c>
      <c r="S200">
        <v>50428.876080000002</v>
      </c>
      <c r="T200">
        <v>1016.11992</v>
      </c>
      <c r="V200">
        <v>487.5</v>
      </c>
      <c r="W200">
        <v>9.75</v>
      </c>
      <c r="X200">
        <v>477.75</v>
      </c>
      <c r="Y200">
        <v>573.29999999999995</v>
      </c>
      <c r="Z200">
        <v>50708.176080000005</v>
      </c>
      <c r="AA200">
        <v>1021.81992</v>
      </c>
      <c r="AC200">
        <v>570.83000000000004</v>
      </c>
      <c r="AD200">
        <v>11.416600000000001</v>
      </c>
      <c r="AE200">
        <v>559.41340000000002</v>
      </c>
      <c r="AF200">
        <v>671.29607999999996</v>
      </c>
      <c r="AG200">
        <v>50806.172160000002</v>
      </c>
      <c r="AH200">
        <v>1023.81984</v>
      </c>
      <c r="AJ200">
        <v>0.05</v>
      </c>
      <c r="AK200">
        <v>2104.4165000000003</v>
      </c>
      <c r="AL200">
        <v>0.02</v>
      </c>
      <c r="AM200">
        <v>841.76660000000004</v>
      </c>
      <c r="AN200">
        <v>7.0000000000000007E-2</v>
      </c>
      <c r="AO200">
        <v>2946.1831000000002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</row>
    <row r="201" spans="1:49">
      <c r="A201" t="s">
        <v>933</v>
      </c>
      <c r="B201" t="s">
        <v>934</v>
      </c>
      <c r="C201" t="s">
        <v>935</v>
      </c>
      <c r="D201" t="s">
        <v>936</v>
      </c>
      <c r="E201">
        <v>42500.83</v>
      </c>
      <c r="F201">
        <v>0.02</v>
      </c>
      <c r="G201">
        <v>850.01660000000004</v>
      </c>
      <c r="H201">
        <v>41650.813399999999</v>
      </c>
      <c r="I201">
        <v>8330.1626799999995</v>
      </c>
      <c r="J201">
        <v>639</v>
      </c>
      <c r="K201">
        <v>0</v>
      </c>
      <c r="L201">
        <v>50619.97608</v>
      </c>
      <c r="M201">
        <v>1020.01992</v>
      </c>
      <c r="O201">
        <v>250</v>
      </c>
      <c r="P201">
        <v>5</v>
      </c>
      <c r="Q201">
        <v>245</v>
      </c>
      <c r="R201">
        <v>294</v>
      </c>
      <c r="S201">
        <v>50913.97608</v>
      </c>
      <c r="T201">
        <v>1026.01992</v>
      </c>
      <c r="V201">
        <v>487.5</v>
      </c>
      <c r="W201">
        <v>9.75</v>
      </c>
      <c r="X201">
        <v>477.75</v>
      </c>
      <c r="Y201">
        <v>573.29999999999995</v>
      </c>
      <c r="Z201">
        <v>51193.276080000003</v>
      </c>
      <c r="AA201">
        <v>1031.71992</v>
      </c>
      <c r="AC201">
        <v>570.83000000000004</v>
      </c>
      <c r="AD201">
        <v>11.416600000000001</v>
      </c>
      <c r="AE201">
        <v>559.41340000000002</v>
      </c>
      <c r="AF201">
        <v>671.29607999999996</v>
      </c>
      <c r="AG201">
        <v>51291.27216</v>
      </c>
      <c r="AH201">
        <v>1033.71984</v>
      </c>
      <c r="AJ201">
        <v>0.05</v>
      </c>
      <c r="AK201">
        <v>2125.0415000000003</v>
      </c>
      <c r="AL201">
        <v>0.02</v>
      </c>
      <c r="AM201">
        <v>850.01660000000004</v>
      </c>
      <c r="AN201">
        <v>7.0000000000000007E-2</v>
      </c>
      <c r="AO201">
        <v>2975.0581000000002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</row>
    <row r="202" spans="1:49">
      <c r="A202" t="s">
        <v>937</v>
      </c>
      <c r="B202" t="s">
        <v>938</v>
      </c>
      <c r="C202" t="s">
        <v>939</v>
      </c>
      <c r="D202" t="s">
        <v>940</v>
      </c>
      <c r="E202">
        <v>41671.67</v>
      </c>
      <c r="F202">
        <v>0.02</v>
      </c>
      <c r="G202">
        <v>833.43340000000001</v>
      </c>
      <c r="H202">
        <v>40838.236599999997</v>
      </c>
      <c r="I202">
        <v>8167.64732</v>
      </c>
      <c r="J202">
        <v>639</v>
      </c>
      <c r="K202">
        <v>0</v>
      </c>
      <c r="L202">
        <v>49644.883919999993</v>
      </c>
      <c r="M202">
        <v>1000.1200799999999</v>
      </c>
      <c r="O202">
        <v>250</v>
      </c>
      <c r="P202">
        <v>5</v>
      </c>
      <c r="Q202">
        <v>245</v>
      </c>
      <c r="R202">
        <v>294</v>
      </c>
      <c r="S202">
        <v>49938.883919999993</v>
      </c>
      <c r="T202">
        <v>1006.1200799999999</v>
      </c>
      <c r="V202">
        <v>487.5</v>
      </c>
      <c r="W202">
        <v>9.75</v>
      </c>
      <c r="X202">
        <v>477.75</v>
      </c>
      <c r="Y202">
        <v>573.29999999999995</v>
      </c>
      <c r="Z202">
        <v>50218.183919999996</v>
      </c>
      <c r="AA202">
        <v>1011.82008</v>
      </c>
      <c r="AC202">
        <v>570.83000000000004</v>
      </c>
      <c r="AD202">
        <v>11.416600000000001</v>
      </c>
      <c r="AE202">
        <v>559.41340000000002</v>
      </c>
      <c r="AF202">
        <v>671.29607999999996</v>
      </c>
      <c r="AG202">
        <v>50316.179999999993</v>
      </c>
      <c r="AH202">
        <v>1013.8199999999999</v>
      </c>
      <c r="AJ202">
        <v>0.05</v>
      </c>
      <c r="AK202">
        <v>2083.5835000000002</v>
      </c>
      <c r="AL202">
        <v>0.02</v>
      </c>
      <c r="AM202">
        <v>833.43340000000001</v>
      </c>
      <c r="AN202">
        <v>7.0000000000000007E-2</v>
      </c>
      <c r="AO202">
        <v>2917.0169000000001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</row>
    <row r="203" spans="1:49">
      <c r="A203" t="s">
        <v>941</v>
      </c>
      <c r="B203" t="s">
        <v>942</v>
      </c>
      <c r="C203" t="s">
        <v>943</v>
      </c>
      <c r="D203" t="s">
        <v>944</v>
      </c>
      <c r="E203">
        <v>41671.67</v>
      </c>
      <c r="F203">
        <v>0.02</v>
      </c>
      <c r="G203">
        <v>833.43340000000001</v>
      </c>
      <c r="H203">
        <v>40838.236599999997</v>
      </c>
      <c r="I203">
        <v>8167.64732</v>
      </c>
      <c r="J203">
        <v>639</v>
      </c>
      <c r="K203">
        <v>0</v>
      </c>
      <c r="L203">
        <v>49644.883919999993</v>
      </c>
      <c r="M203">
        <v>1000.1200799999999</v>
      </c>
      <c r="O203">
        <v>250</v>
      </c>
      <c r="P203">
        <v>5</v>
      </c>
      <c r="Q203">
        <v>245</v>
      </c>
      <c r="R203">
        <v>294</v>
      </c>
      <c r="S203">
        <v>49938.883919999993</v>
      </c>
      <c r="T203">
        <v>1006.1200799999999</v>
      </c>
      <c r="V203">
        <v>487.5</v>
      </c>
      <c r="W203">
        <v>9.75</v>
      </c>
      <c r="X203">
        <v>477.75</v>
      </c>
      <c r="Y203">
        <v>573.29999999999995</v>
      </c>
      <c r="Z203">
        <v>50218.183919999996</v>
      </c>
      <c r="AA203">
        <v>1011.82008</v>
      </c>
      <c r="AC203">
        <v>570.83000000000004</v>
      </c>
      <c r="AD203">
        <v>11.416600000000001</v>
      </c>
      <c r="AE203">
        <v>559.41340000000002</v>
      </c>
      <c r="AF203">
        <v>671.29607999999996</v>
      </c>
      <c r="AG203">
        <v>50316.179999999993</v>
      </c>
      <c r="AH203">
        <v>1013.8199999999999</v>
      </c>
      <c r="AJ203">
        <v>0.05</v>
      </c>
      <c r="AK203">
        <v>2083.5835000000002</v>
      </c>
      <c r="AL203">
        <v>0.02</v>
      </c>
      <c r="AM203">
        <v>833.43340000000001</v>
      </c>
      <c r="AN203">
        <v>7.0000000000000007E-2</v>
      </c>
      <c r="AO203">
        <v>2917.0169000000001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</row>
    <row r="204" spans="1:49">
      <c r="A204" t="s">
        <v>945</v>
      </c>
      <c r="B204" t="s">
        <v>946</v>
      </c>
      <c r="C204" t="s">
        <v>947</v>
      </c>
      <c r="D204" t="s">
        <v>948</v>
      </c>
      <c r="E204">
        <v>45417.5</v>
      </c>
      <c r="F204">
        <v>0.02</v>
      </c>
      <c r="G204">
        <v>908.35</v>
      </c>
      <c r="H204">
        <v>44509.15</v>
      </c>
      <c r="I204">
        <v>8901.83</v>
      </c>
      <c r="J204">
        <v>639</v>
      </c>
      <c r="K204">
        <v>0</v>
      </c>
      <c r="L204">
        <v>54049.98</v>
      </c>
      <c r="M204">
        <v>1090.02</v>
      </c>
      <c r="O204">
        <v>250</v>
      </c>
      <c r="P204">
        <v>5</v>
      </c>
      <c r="Q204">
        <v>245</v>
      </c>
      <c r="R204">
        <v>294</v>
      </c>
      <c r="S204">
        <v>54343.98</v>
      </c>
      <c r="T204">
        <v>1096.02</v>
      </c>
      <c r="V204">
        <v>487.5</v>
      </c>
      <c r="W204">
        <v>9.75</v>
      </c>
      <c r="X204">
        <v>477.75</v>
      </c>
      <c r="Y204">
        <v>573.29999999999995</v>
      </c>
      <c r="Z204">
        <v>54623.280000000006</v>
      </c>
      <c r="AA204">
        <v>1101.72</v>
      </c>
      <c r="AC204">
        <v>570.83000000000004</v>
      </c>
      <c r="AD204">
        <v>11.416600000000001</v>
      </c>
      <c r="AE204">
        <v>559.41340000000002</v>
      </c>
      <c r="AF204">
        <v>671.29607999999996</v>
      </c>
      <c r="AG204">
        <v>54721.276080000003</v>
      </c>
      <c r="AH204">
        <v>1103.71992</v>
      </c>
      <c r="AJ204">
        <v>0.05</v>
      </c>
      <c r="AK204">
        <v>2270.875</v>
      </c>
      <c r="AL204">
        <v>0.02</v>
      </c>
      <c r="AM204">
        <v>908.35</v>
      </c>
      <c r="AN204">
        <v>7.0000000000000007E-2</v>
      </c>
      <c r="AO204">
        <v>3179.2250000000004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</row>
    <row r="205" spans="1:49">
      <c r="A205" t="s">
        <v>949</v>
      </c>
      <c r="B205" t="s">
        <v>950</v>
      </c>
      <c r="C205" t="s">
        <v>951</v>
      </c>
      <c r="D205" t="s">
        <v>952</v>
      </c>
      <c r="E205">
        <v>44588.33</v>
      </c>
      <c r="F205">
        <v>0.02</v>
      </c>
      <c r="G205">
        <v>891.76660000000004</v>
      </c>
      <c r="H205">
        <v>43696.563399999999</v>
      </c>
      <c r="I205">
        <v>8739.3126800000009</v>
      </c>
      <c r="J205">
        <v>639</v>
      </c>
      <c r="K205">
        <v>0</v>
      </c>
      <c r="L205">
        <v>53074.876080000002</v>
      </c>
      <c r="M205">
        <v>1070.1199200000001</v>
      </c>
      <c r="O205">
        <v>250</v>
      </c>
      <c r="P205">
        <v>5</v>
      </c>
      <c r="Q205">
        <v>245</v>
      </c>
      <c r="R205">
        <v>294</v>
      </c>
      <c r="S205">
        <v>53368.876080000002</v>
      </c>
      <c r="T205">
        <v>1076.1199200000001</v>
      </c>
      <c r="V205">
        <v>487.5</v>
      </c>
      <c r="W205">
        <v>9.75</v>
      </c>
      <c r="X205">
        <v>477.75</v>
      </c>
      <c r="Y205">
        <v>573.29999999999995</v>
      </c>
      <c r="Z205">
        <v>53648.176080000005</v>
      </c>
      <c r="AA205">
        <v>1081.8199199999999</v>
      </c>
      <c r="AC205">
        <v>570.83000000000004</v>
      </c>
      <c r="AD205">
        <v>11.416600000000001</v>
      </c>
      <c r="AE205">
        <v>559.41340000000002</v>
      </c>
      <c r="AF205">
        <v>671.29607999999996</v>
      </c>
      <c r="AG205">
        <v>53746.172160000002</v>
      </c>
      <c r="AH205">
        <v>1083.8198400000001</v>
      </c>
      <c r="AJ205">
        <v>0.05</v>
      </c>
      <c r="AK205">
        <v>2229.4165000000003</v>
      </c>
      <c r="AL205">
        <v>0.02</v>
      </c>
      <c r="AM205">
        <v>891.76660000000004</v>
      </c>
      <c r="AN205">
        <v>7.0000000000000007E-2</v>
      </c>
      <c r="AO205">
        <v>3121.1831000000002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</row>
    <row r="206" spans="1:49">
      <c r="A206" t="s">
        <v>953</v>
      </c>
      <c r="B206" t="s">
        <v>954</v>
      </c>
      <c r="C206" t="s">
        <v>955</v>
      </c>
      <c r="D206" t="s">
        <v>956</v>
      </c>
      <c r="E206">
        <v>44588.33</v>
      </c>
      <c r="F206">
        <v>0.02</v>
      </c>
      <c r="G206">
        <v>891.76660000000004</v>
      </c>
      <c r="H206">
        <v>43696.563399999999</v>
      </c>
      <c r="I206">
        <v>8739.3126800000009</v>
      </c>
      <c r="J206">
        <v>639</v>
      </c>
      <c r="K206">
        <v>0</v>
      </c>
      <c r="L206">
        <v>53074.876080000002</v>
      </c>
      <c r="M206">
        <v>1070.1199200000001</v>
      </c>
      <c r="O206">
        <v>250</v>
      </c>
      <c r="P206">
        <v>5</v>
      </c>
      <c r="Q206">
        <v>245</v>
      </c>
      <c r="R206">
        <v>294</v>
      </c>
      <c r="S206">
        <v>53368.876080000002</v>
      </c>
      <c r="T206">
        <v>1076.1199200000001</v>
      </c>
      <c r="V206">
        <v>487.5</v>
      </c>
      <c r="W206">
        <v>9.75</v>
      </c>
      <c r="X206">
        <v>477.75</v>
      </c>
      <c r="Y206">
        <v>573.29999999999995</v>
      </c>
      <c r="Z206">
        <v>53648.176080000005</v>
      </c>
      <c r="AA206">
        <v>1081.8199199999999</v>
      </c>
      <c r="AC206">
        <v>570.83000000000004</v>
      </c>
      <c r="AD206">
        <v>11.416600000000001</v>
      </c>
      <c r="AE206">
        <v>559.41340000000002</v>
      </c>
      <c r="AF206">
        <v>671.29607999999996</v>
      </c>
      <c r="AG206">
        <v>53746.172160000002</v>
      </c>
      <c r="AH206">
        <v>1083.8198400000001</v>
      </c>
      <c r="AJ206">
        <v>0.05</v>
      </c>
      <c r="AK206">
        <v>2229.4165000000003</v>
      </c>
      <c r="AL206">
        <v>0.02</v>
      </c>
      <c r="AM206">
        <v>891.76660000000004</v>
      </c>
      <c r="AN206">
        <v>7.0000000000000007E-2</v>
      </c>
      <c r="AO206">
        <v>3121.1831000000002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</row>
    <row r="207" spans="1:49">
      <c r="A207" t="s">
        <v>957</v>
      </c>
    </row>
    <row r="208" spans="1:49">
      <c r="A208" t="s">
        <v>958</v>
      </c>
      <c r="B208" t="s">
        <v>959</v>
      </c>
      <c r="C208" t="s">
        <v>960</v>
      </c>
      <c r="D208" t="s">
        <v>961</v>
      </c>
      <c r="E208">
        <v>23263.33</v>
      </c>
      <c r="F208">
        <v>0.12</v>
      </c>
      <c r="G208">
        <v>2791.5996</v>
      </c>
      <c r="H208">
        <v>20471.7304</v>
      </c>
      <c r="I208">
        <v>4094.3460800000003</v>
      </c>
      <c r="J208">
        <v>639</v>
      </c>
      <c r="K208">
        <v>585</v>
      </c>
      <c r="L208">
        <v>25790.07648</v>
      </c>
      <c r="M208">
        <v>3349.9195199999999</v>
      </c>
      <c r="O208">
        <v>250</v>
      </c>
      <c r="P208">
        <v>30</v>
      </c>
      <c r="Q208">
        <v>220</v>
      </c>
      <c r="R208">
        <v>264</v>
      </c>
      <c r="S208">
        <v>26054.07648</v>
      </c>
      <c r="T208">
        <v>3385.9195199999999</v>
      </c>
      <c r="V208">
        <v>554.16999999999996</v>
      </c>
      <c r="W208">
        <v>66.500399999999999</v>
      </c>
      <c r="X208">
        <v>487.66959999999995</v>
      </c>
      <c r="Y208">
        <v>585.20351999999991</v>
      </c>
      <c r="Z208">
        <v>26375.279999999999</v>
      </c>
      <c r="AA208">
        <v>3429.72</v>
      </c>
      <c r="AJ208">
        <v>0.08</v>
      </c>
      <c r="AK208">
        <v>1861.0664000000002</v>
      </c>
      <c r="AL208">
        <v>0.12</v>
      </c>
      <c r="AM208">
        <v>2791.5996</v>
      </c>
      <c r="AN208">
        <v>0.12</v>
      </c>
      <c r="AO208">
        <v>2791.5996</v>
      </c>
      <c r="AP208">
        <v>0.08</v>
      </c>
      <c r="AQ208">
        <v>1861.0664000000002</v>
      </c>
      <c r="AR208">
        <v>20.000000000000004</v>
      </c>
      <c r="AS208">
        <v>1881.0664000000002</v>
      </c>
      <c r="AT208">
        <v>44.333600000000004</v>
      </c>
      <c r="AU208">
        <v>1905.4</v>
      </c>
    </row>
    <row r="209" spans="1:47">
      <c r="A209" t="s">
        <v>962</v>
      </c>
      <c r="B209" t="s">
        <v>963</v>
      </c>
      <c r="C209" t="s">
        <v>964</v>
      </c>
      <c r="D209" t="s">
        <v>965</v>
      </c>
      <c r="E209">
        <v>25075.83</v>
      </c>
      <c r="F209">
        <v>0.12</v>
      </c>
      <c r="G209">
        <v>3009.0996</v>
      </c>
      <c r="H209">
        <v>22066.7304</v>
      </c>
      <c r="I209">
        <v>4413.3460800000003</v>
      </c>
      <c r="J209">
        <v>639</v>
      </c>
      <c r="K209">
        <v>220</v>
      </c>
      <c r="L209">
        <v>27339.07648</v>
      </c>
      <c r="M209">
        <v>3610.9195199999999</v>
      </c>
      <c r="O209">
        <v>250</v>
      </c>
      <c r="P209">
        <v>30</v>
      </c>
      <c r="Q209">
        <v>220</v>
      </c>
      <c r="R209">
        <v>264</v>
      </c>
      <c r="S209">
        <v>27603.07648</v>
      </c>
      <c r="T209">
        <v>3646.9195199999999</v>
      </c>
      <c r="V209">
        <v>554.16999999999996</v>
      </c>
      <c r="W209">
        <v>66.500399999999999</v>
      </c>
      <c r="X209">
        <v>487.66959999999995</v>
      </c>
      <c r="Y209">
        <v>585.20351999999991</v>
      </c>
      <c r="Z209">
        <v>27924.28</v>
      </c>
      <c r="AA209">
        <v>3690.72</v>
      </c>
      <c r="AJ209">
        <v>0.08</v>
      </c>
      <c r="AK209">
        <v>2006.0664000000002</v>
      </c>
      <c r="AL209">
        <v>0.12</v>
      </c>
      <c r="AM209">
        <v>3009.0996</v>
      </c>
      <c r="AN209">
        <v>0.12</v>
      </c>
      <c r="AO209">
        <v>3009.0996</v>
      </c>
      <c r="AP209">
        <v>0.08</v>
      </c>
      <c r="AQ209">
        <v>2006.0664000000002</v>
      </c>
      <c r="AR209">
        <v>20.000000000000004</v>
      </c>
      <c r="AS209">
        <v>2026.0664000000002</v>
      </c>
      <c r="AT209">
        <v>44.333600000000004</v>
      </c>
      <c r="AU209">
        <v>2050.4</v>
      </c>
    </row>
    <row r="210" spans="1:47">
      <c r="A210" t="s">
        <v>966</v>
      </c>
      <c r="B210" t="s">
        <v>967</v>
      </c>
      <c r="C210" t="s">
        <v>968</v>
      </c>
      <c r="D210" t="s">
        <v>969</v>
      </c>
      <c r="E210">
        <v>24680</v>
      </c>
      <c r="F210">
        <v>0.12</v>
      </c>
      <c r="G210">
        <v>2961.6</v>
      </c>
      <c r="H210">
        <v>21718.400000000001</v>
      </c>
      <c r="I210">
        <v>4343.68</v>
      </c>
      <c r="J210">
        <v>639</v>
      </c>
      <c r="K210">
        <v>585</v>
      </c>
      <c r="L210">
        <v>27286.080000000002</v>
      </c>
      <c r="M210">
        <v>3553.9199999999996</v>
      </c>
      <c r="O210">
        <v>250</v>
      </c>
      <c r="P210">
        <v>30</v>
      </c>
      <c r="Q210">
        <v>220</v>
      </c>
      <c r="R210">
        <v>264</v>
      </c>
      <c r="S210">
        <v>27550.080000000002</v>
      </c>
      <c r="T210">
        <v>3589.9199999999996</v>
      </c>
      <c r="V210">
        <v>554.16999999999996</v>
      </c>
      <c r="W210">
        <v>66.500399999999999</v>
      </c>
      <c r="X210">
        <v>487.66959999999995</v>
      </c>
      <c r="Y210">
        <v>585.20351999999991</v>
      </c>
      <c r="Z210">
        <v>27871.283520000001</v>
      </c>
      <c r="AA210">
        <v>3633.7204799999995</v>
      </c>
      <c r="AJ210">
        <v>0.08</v>
      </c>
      <c r="AK210">
        <v>1974.4</v>
      </c>
      <c r="AL210">
        <v>0.12</v>
      </c>
      <c r="AM210">
        <v>2961.6</v>
      </c>
      <c r="AN210">
        <v>0.12</v>
      </c>
      <c r="AO210">
        <v>2961.6</v>
      </c>
      <c r="AP210">
        <v>0.08</v>
      </c>
      <c r="AQ210">
        <v>1974.4</v>
      </c>
      <c r="AR210">
        <v>20.000000000000004</v>
      </c>
      <c r="AS210">
        <v>1994.4</v>
      </c>
      <c r="AT210">
        <v>44.333600000000004</v>
      </c>
      <c r="AU210">
        <v>2018.7336</v>
      </c>
    </row>
    <row r="211" spans="1:47">
      <c r="A211" t="s">
        <v>970</v>
      </c>
      <c r="B211" t="s">
        <v>971</v>
      </c>
      <c r="C211" t="s">
        <v>972</v>
      </c>
      <c r="D211" t="s">
        <v>973</v>
      </c>
      <c r="E211">
        <v>26742.5</v>
      </c>
      <c r="F211">
        <v>0.12</v>
      </c>
      <c r="G211">
        <v>3209.1</v>
      </c>
      <c r="H211">
        <v>23533.4</v>
      </c>
      <c r="I211">
        <v>4706.68</v>
      </c>
      <c r="J211">
        <v>639</v>
      </c>
      <c r="K211">
        <v>220</v>
      </c>
      <c r="L211">
        <v>29099.08</v>
      </c>
      <c r="M211">
        <v>3850.9199999999996</v>
      </c>
      <c r="O211">
        <v>250</v>
      </c>
      <c r="P211">
        <v>30</v>
      </c>
      <c r="Q211">
        <v>220</v>
      </c>
      <c r="R211">
        <v>264</v>
      </c>
      <c r="S211">
        <v>29363.08</v>
      </c>
      <c r="T211">
        <v>3886.9199999999996</v>
      </c>
      <c r="V211">
        <v>554.16999999999996</v>
      </c>
      <c r="W211">
        <v>66.500399999999999</v>
      </c>
      <c r="X211">
        <v>487.66959999999995</v>
      </c>
      <c r="Y211">
        <v>585.20351999999991</v>
      </c>
      <c r="Z211">
        <v>29684.283520000001</v>
      </c>
      <c r="AA211">
        <v>3930.7204799999995</v>
      </c>
      <c r="AJ211">
        <v>0.08</v>
      </c>
      <c r="AK211">
        <v>2139.4</v>
      </c>
      <c r="AL211">
        <v>0.12</v>
      </c>
      <c r="AM211">
        <v>3209.1</v>
      </c>
      <c r="AN211">
        <v>0.12</v>
      </c>
      <c r="AO211">
        <v>3209.1</v>
      </c>
      <c r="AP211">
        <v>0.08</v>
      </c>
      <c r="AQ211">
        <v>2139.4</v>
      </c>
      <c r="AR211">
        <v>20.000000000000004</v>
      </c>
      <c r="AS211">
        <v>2159.4</v>
      </c>
      <c r="AT211">
        <v>44.333600000000004</v>
      </c>
      <c r="AU211">
        <v>2183.7336</v>
      </c>
    </row>
    <row r="212" spans="1:47">
      <c r="A212" t="s">
        <v>974</v>
      </c>
      <c r="B212" t="s">
        <v>975</v>
      </c>
      <c r="C212" t="s">
        <v>976</v>
      </c>
      <c r="D212" t="s">
        <v>977</v>
      </c>
      <c r="E212">
        <v>25263.33</v>
      </c>
      <c r="F212">
        <v>0.12</v>
      </c>
      <c r="G212">
        <v>3031.5996</v>
      </c>
      <c r="H212">
        <v>22231.7304</v>
      </c>
      <c r="I212">
        <v>4446.3460800000003</v>
      </c>
      <c r="J212">
        <v>639</v>
      </c>
      <c r="K212">
        <v>585</v>
      </c>
      <c r="L212">
        <v>27902.07648</v>
      </c>
      <c r="M212">
        <v>3637.9195199999999</v>
      </c>
      <c r="O212">
        <v>250</v>
      </c>
      <c r="P212">
        <v>30</v>
      </c>
      <c r="Q212">
        <v>220</v>
      </c>
      <c r="R212">
        <v>264</v>
      </c>
      <c r="S212">
        <v>28166.07648</v>
      </c>
      <c r="T212">
        <v>3673.9195199999999</v>
      </c>
      <c r="V212">
        <v>554.16999999999996</v>
      </c>
      <c r="W212">
        <v>66.500399999999999</v>
      </c>
      <c r="X212">
        <v>487.66959999999995</v>
      </c>
      <c r="Y212">
        <v>585.20351999999991</v>
      </c>
      <c r="Z212">
        <v>28487.279999999999</v>
      </c>
      <c r="AA212">
        <v>3717.72</v>
      </c>
      <c r="AJ212">
        <v>0.08</v>
      </c>
      <c r="AK212">
        <v>2021.0664000000002</v>
      </c>
      <c r="AL212">
        <v>0.12</v>
      </c>
      <c r="AM212">
        <v>3031.5996</v>
      </c>
      <c r="AN212">
        <v>0.12</v>
      </c>
      <c r="AO212">
        <v>3031.5996</v>
      </c>
      <c r="AP212">
        <v>0.08</v>
      </c>
      <c r="AQ212">
        <v>2021.0664000000002</v>
      </c>
      <c r="AR212">
        <v>20.000000000000004</v>
      </c>
      <c r="AS212">
        <v>2041.0664000000002</v>
      </c>
      <c r="AT212">
        <v>44.333600000000004</v>
      </c>
      <c r="AU212">
        <v>2065.4</v>
      </c>
    </row>
    <row r="213" spans="1:47">
      <c r="A213" t="s">
        <v>978</v>
      </c>
      <c r="B213" t="s">
        <v>979</v>
      </c>
      <c r="C213" t="s">
        <v>980</v>
      </c>
      <c r="D213" t="s">
        <v>981</v>
      </c>
      <c r="E213">
        <v>26680</v>
      </c>
      <c r="F213">
        <v>0.12</v>
      </c>
      <c r="G213">
        <v>3201.6</v>
      </c>
      <c r="H213">
        <v>23478.400000000001</v>
      </c>
      <c r="I213">
        <v>4695.68</v>
      </c>
      <c r="J213">
        <v>639</v>
      </c>
      <c r="K213">
        <v>585</v>
      </c>
      <c r="L213">
        <v>29398.080000000002</v>
      </c>
      <c r="M213">
        <v>3841.9199999999996</v>
      </c>
      <c r="O213">
        <v>250</v>
      </c>
      <c r="P213">
        <v>30</v>
      </c>
      <c r="Q213">
        <v>220</v>
      </c>
      <c r="R213">
        <v>264</v>
      </c>
      <c r="S213">
        <v>29662.080000000002</v>
      </c>
      <c r="T213">
        <v>3877.9199999999996</v>
      </c>
      <c r="V213">
        <v>554.16999999999996</v>
      </c>
      <c r="W213">
        <v>66.500399999999999</v>
      </c>
      <c r="X213">
        <v>487.66959999999995</v>
      </c>
      <c r="Y213">
        <v>585.20351999999991</v>
      </c>
      <c r="Z213">
        <v>29983.283520000001</v>
      </c>
      <c r="AA213">
        <v>3921.7204799999995</v>
      </c>
      <c r="AJ213">
        <v>0.08</v>
      </c>
      <c r="AK213">
        <v>2134.4</v>
      </c>
      <c r="AL213">
        <v>0.12</v>
      </c>
      <c r="AM213">
        <v>3201.6</v>
      </c>
      <c r="AN213">
        <v>0.12</v>
      </c>
      <c r="AO213">
        <v>3201.6</v>
      </c>
      <c r="AP213">
        <v>0.08</v>
      </c>
      <c r="AQ213">
        <v>2134.4</v>
      </c>
      <c r="AR213">
        <v>20.000000000000004</v>
      </c>
      <c r="AS213">
        <v>2154.4</v>
      </c>
      <c r="AT213">
        <v>44.333600000000004</v>
      </c>
      <c r="AU213">
        <v>2178.7336</v>
      </c>
    </row>
    <row r="214" spans="1:47">
      <c r="A214" t="s">
        <v>982</v>
      </c>
      <c r="B214" t="s">
        <v>983</v>
      </c>
      <c r="C214" t="s">
        <v>984</v>
      </c>
      <c r="D214" t="s">
        <v>985</v>
      </c>
      <c r="E214">
        <v>27075.83</v>
      </c>
      <c r="F214">
        <v>0.12</v>
      </c>
      <c r="G214">
        <v>3249.0996</v>
      </c>
      <c r="H214">
        <v>23826.7304</v>
      </c>
      <c r="I214">
        <v>4765.3460800000003</v>
      </c>
      <c r="J214">
        <v>639</v>
      </c>
      <c r="K214">
        <v>220</v>
      </c>
      <c r="L214">
        <v>29451.07648</v>
      </c>
      <c r="M214">
        <v>3898.9195199999999</v>
      </c>
      <c r="O214">
        <v>250</v>
      </c>
      <c r="P214">
        <v>30</v>
      </c>
      <c r="Q214">
        <v>220</v>
      </c>
      <c r="R214">
        <v>264</v>
      </c>
      <c r="S214">
        <v>29715.07648</v>
      </c>
      <c r="T214">
        <v>3934.9195199999999</v>
      </c>
      <c r="V214">
        <v>554.16999999999996</v>
      </c>
      <c r="W214">
        <v>66.500399999999999</v>
      </c>
      <c r="X214">
        <v>487.66959999999995</v>
      </c>
      <c r="Y214">
        <v>585.20351999999991</v>
      </c>
      <c r="Z214">
        <v>30036.28</v>
      </c>
      <c r="AA214">
        <v>3978.72</v>
      </c>
      <c r="AJ214">
        <v>0.08</v>
      </c>
      <c r="AK214">
        <v>2166.0664000000002</v>
      </c>
      <c r="AL214">
        <v>0.12</v>
      </c>
      <c r="AM214">
        <v>3249.0996</v>
      </c>
      <c r="AN214">
        <v>0.12</v>
      </c>
      <c r="AO214">
        <v>3249.0996</v>
      </c>
      <c r="AP214">
        <v>0.08</v>
      </c>
      <c r="AQ214">
        <v>2166.0664000000002</v>
      </c>
      <c r="AR214">
        <v>20.000000000000004</v>
      </c>
      <c r="AS214">
        <v>2186.0664000000002</v>
      </c>
      <c r="AT214">
        <v>44.333600000000004</v>
      </c>
      <c r="AU214">
        <v>2210.4</v>
      </c>
    </row>
    <row r="215" spans="1:47">
      <c r="A215" t="s">
        <v>986</v>
      </c>
      <c r="B215" t="s">
        <v>987</v>
      </c>
      <c r="C215" t="s">
        <v>988</v>
      </c>
      <c r="D215" t="s">
        <v>989</v>
      </c>
      <c r="E215">
        <v>28675.83</v>
      </c>
      <c r="F215">
        <v>0.12</v>
      </c>
      <c r="G215">
        <v>3441.0996</v>
      </c>
      <c r="H215">
        <v>25234.7304</v>
      </c>
      <c r="I215">
        <v>5046.9460800000006</v>
      </c>
      <c r="J215">
        <v>639</v>
      </c>
      <c r="K215">
        <v>220</v>
      </c>
      <c r="L215">
        <v>31140.676480000002</v>
      </c>
      <c r="M215">
        <v>4129.31952</v>
      </c>
      <c r="O215">
        <v>250</v>
      </c>
      <c r="P215">
        <v>30</v>
      </c>
      <c r="Q215">
        <v>220</v>
      </c>
      <c r="R215">
        <v>264</v>
      </c>
      <c r="S215">
        <v>31404.676480000002</v>
      </c>
      <c r="T215">
        <v>4165.31952</v>
      </c>
      <c r="V215">
        <v>554.16999999999996</v>
      </c>
      <c r="W215">
        <v>66.500399999999999</v>
      </c>
      <c r="X215">
        <v>487.66959999999995</v>
      </c>
      <c r="Y215">
        <v>585.20351999999991</v>
      </c>
      <c r="Z215">
        <v>31725.88</v>
      </c>
      <c r="AA215">
        <v>4209.12</v>
      </c>
      <c r="AJ215">
        <v>0.08</v>
      </c>
      <c r="AK215">
        <v>2294.0664000000002</v>
      </c>
      <c r="AL215">
        <v>0.12</v>
      </c>
      <c r="AM215">
        <v>3441.0996</v>
      </c>
      <c r="AN215">
        <v>0.12</v>
      </c>
      <c r="AO215">
        <v>3441.0996</v>
      </c>
      <c r="AP215">
        <v>0.08</v>
      </c>
      <c r="AQ215">
        <v>2294.0664000000002</v>
      </c>
      <c r="AR215">
        <v>20.000000000000004</v>
      </c>
      <c r="AS215">
        <v>2314.0664000000002</v>
      </c>
      <c r="AT215">
        <v>44.333600000000004</v>
      </c>
      <c r="AU215">
        <v>2338.4</v>
      </c>
    </row>
    <row r="216" spans="1:47">
      <c r="A216" t="s">
        <v>990</v>
      </c>
      <c r="B216" t="s">
        <v>991</v>
      </c>
      <c r="C216" t="s">
        <v>992</v>
      </c>
      <c r="D216" t="s">
        <v>993</v>
      </c>
      <c r="E216">
        <v>30234.17</v>
      </c>
      <c r="F216">
        <v>0.12</v>
      </c>
      <c r="G216">
        <v>3628.1003999999998</v>
      </c>
      <c r="H216">
        <v>26606.069599999999</v>
      </c>
      <c r="I216">
        <v>5321.2139200000001</v>
      </c>
      <c r="J216">
        <v>639</v>
      </c>
      <c r="K216">
        <v>575</v>
      </c>
      <c r="L216">
        <v>33141.283519999997</v>
      </c>
      <c r="M216">
        <v>4353.72048</v>
      </c>
      <c r="O216">
        <v>250</v>
      </c>
      <c r="P216">
        <v>30</v>
      </c>
      <c r="Q216">
        <v>220</v>
      </c>
      <c r="R216">
        <v>264</v>
      </c>
      <c r="S216">
        <v>33405.283519999997</v>
      </c>
      <c r="T216">
        <v>4389.72048</v>
      </c>
      <c r="V216">
        <v>554.16999999999996</v>
      </c>
      <c r="W216">
        <v>66.500399999999999</v>
      </c>
      <c r="X216">
        <v>487.66959999999995</v>
      </c>
      <c r="Y216">
        <v>585.20351999999991</v>
      </c>
      <c r="Z216">
        <v>33726.48704</v>
      </c>
      <c r="AA216">
        <v>4433.5209599999998</v>
      </c>
      <c r="AJ216">
        <v>0.08</v>
      </c>
      <c r="AK216">
        <v>2418.7336</v>
      </c>
      <c r="AL216">
        <v>0.12</v>
      </c>
      <c r="AM216">
        <v>3628.1003999999998</v>
      </c>
      <c r="AN216">
        <v>0.12</v>
      </c>
      <c r="AO216">
        <v>3628.1003999999998</v>
      </c>
      <c r="AP216">
        <v>0.08</v>
      </c>
      <c r="AQ216">
        <v>2418.7336</v>
      </c>
      <c r="AR216">
        <v>20.000000000000004</v>
      </c>
      <c r="AS216">
        <v>2438.7336</v>
      </c>
      <c r="AT216">
        <v>44.333600000000004</v>
      </c>
      <c r="AU216">
        <v>2463.0672</v>
      </c>
    </row>
    <row r="217" spans="1:47">
      <c r="A217" t="s">
        <v>994</v>
      </c>
      <c r="B217" t="s">
        <v>995</v>
      </c>
      <c r="C217" t="s">
        <v>996</v>
      </c>
      <c r="D217" t="s">
        <v>997</v>
      </c>
      <c r="E217">
        <v>26930</v>
      </c>
      <c r="F217">
        <v>0.12</v>
      </c>
      <c r="G217">
        <v>3231.6</v>
      </c>
      <c r="H217">
        <v>23698.400000000001</v>
      </c>
      <c r="I217">
        <v>4739.68</v>
      </c>
      <c r="J217">
        <v>639</v>
      </c>
      <c r="K217">
        <v>585</v>
      </c>
      <c r="L217">
        <v>29662.080000000002</v>
      </c>
      <c r="M217">
        <v>3877.9199999999996</v>
      </c>
      <c r="O217">
        <v>250</v>
      </c>
      <c r="P217">
        <v>30</v>
      </c>
      <c r="Q217">
        <v>220</v>
      </c>
      <c r="R217">
        <v>264</v>
      </c>
      <c r="S217">
        <v>29926.080000000002</v>
      </c>
      <c r="T217">
        <v>3913.9199999999996</v>
      </c>
      <c r="V217">
        <v>554.16999999999996</v>
      </c>
      <c r="W217">
        <v>66.500399999999999</v>
      </c>
      <c r="X217">
        <v>487.66959999999995</v>
      </c>
      <c r="Y217">
        <v>585.20351999999991</v>
      </c>
      <c r="Z217">
        <v>30247.283520000001</v>
      </c>
      <c r="AA217">
        <v>3957.7204799999995</v>
      </c>
      <c r="AJ217">
        <v>0.08</v>
      </c>
      <c r="AK217">
        <v>2154.4</v>
      </c>
      <c r="AL217">
        <v>0.12</v>
      </c>
      <c r="AM217">
        <v>3231.6</v>
      </c>
      <c r="AN217">
        <v>0.12</v>
      </c>
      <c r="AO217">
        <v>3231.6</v>
      </c>
      <c r="AP217">
        <v>0.08</v>
      </c>
      <c r="AQ217">
        <v>2154.4</v>
      </c>
      <c r="AR217">
        <v>20.000000000000004</v>
      </c>
      <c r="AS217">
        <v>2174.4</v>
      </c>
      <c r="AT217">
        <v>44.333600000000004</v>
      </c>
      <c r="AU217">
        <v>2198.7336</v>
      </c>
    </row>
    <row r="218" spans="1:47">
      <c r="A218" t="s">
        <v>998</v>
      </c>
      <c r="B218" t="s">
        <v>999</v>
      </c>
      <c r="C218" t="s">
        <v>1000</v>
      </c>
      <c r="D218" t="s">
        <v>1001</v>
      </c>
      <c r="E218">
        <v>29117.5</v>
      </c>
      <c r="F218">
        <v>0.12</v>
      </c>
      <c r="G218">
        <v>3494.1</v>
      </c>
      <c r="H218">
        <v>25623.4</v>
      </c>
      <c r="I218">
        <v>5124.68</v>
      </c>
      <c r="J218">
        <v>639</v>
      </c>
      <c r="K218">
        <v>220</v>
      </c>
      <c r="L218">
        <v>31607.08</v>
      </c>
      <c r="M218">
        <v>4192.92</v>
      </c>
      <c r="O218">
        <v>250</v>
      </c>
      <c r="P218">
        <v>30</v>
      </c>
      <c r="Q218">
        <v>220</v>
      </c>
      <c r="R218">
        <v>264</v>
      </c>
      <c r="S218">
        <v>31871.08</v>
      </c>
      <c r="T218">
        <v>4228.92</v>
      </c>
      <c r="V218">
        <v>554.16999999999996</v>
      </c>
      <c r="W218">
        <v>66.500399999999999</v>
      </c>
      <c r="X218">
        <v>487.66959999999995</v>
      </c>
      <c r="Y218">
        <v>585.20351999999991</v>
      </c>
      <c r="Z218">
        <v>32192.283520000001</v>
      </c>
      <c r="AA218">
        <v>4272.72048</v>
      </c>
      <c r="AJ218">
        <v>0.08</v>
      </c>
      <c r="AK218">
        <v>2329.4</v>
      </c>
      <c r="AL218">
        <v>0.12</v>
      </c>
      <c r="AM218">
        <v>3494.1</v>
      </c>
      <c r="AN218">
        <v>0.12</v>
      </c>
      <c r="AO218">
        <v>3494.1</v>
      </c>
      <c r="AP218">
        <v>0.08</v>
      </c>
      <c r="AQ218">
        <v>2329.4</v>
      </c>
      <c r="AR218">
        <v>20.000000000000004</v>
      </c>
      <c r="AS218">
        <v>2349.4</v>
      </c>
      <c r="AT218">
        <v>44.333600000000004</v>
      </c>
      <c r="AU218">
        <v>2373.7336</v>
      </c>
    </row>
    <row r="219" spans="1:47">
      <c r="A219" t="s">
        <v>1002</v>
      </c>
      <c r="B219" t="s">
        <v>1003</v>
      </c>
      <c r="C219" t="s">
        <v>1004</v>
      </c>
      <c r="D219" t="s">
        <v>1005</v>
      </c>
      <c r="E219">
        <v>30675.83</v>
      </c>
      <c r="F219">
        <v>0.12</v>
      </c>
      <c r="G219">
        <v>3681.0996</v>
      </c>
      <c r="H219">
        <v>26994.7304</v>
      </c>
      <c r="I219">
        <v>5398.9460800000006</v>
      </c>
      <c r="J219">
        <v>639</v>
      </c>
      <c r="K219">
        <v>575</v>
      </c>
      <c r="L219">
        <v>33607.676480000002</v>
      </c>
      <c r="M219">
        <v>4417.31952</v>
      </c>
      <c r="O219">
        <v>250</v>
      </c>
      <c r="P219">
        <v>30</v>
      </c>
      <c r="Q219">
        <v>220</v>
      </c>
      <c r="R219">
        <v>264</v>
      </c>
      <c r="S219">
        <v>33871.676480000002</v>
      </c>
      <c r="T219">
        <v>4453.31952</v>
      </c>
      <c r="V219">
        <v>554.16999999999996</v>
      </c>
      <c r="W219">
        <v>66.500399999999999</v>
      </c>
      <c r="X219">
        <v>487.66959999999995</v>
      </c>
      <c r="Y219">
        <v>585.20351999999991</v>
      </c>
      <c r="Z219">
        <v>34192.880000000005</v>
      </c>
      <c r="AA219">
        <v>4497.12</v>
      </c>
      <c r="AJ219">
        <v>0.08</v>
      </c>
      <c r="AK219">
        <v>2454.0664000000002</v>
      </c>
      <c r="AL219">
        <v>0.12</v>
      </c>
      <c r="AM219">
        <v>3681.0996</v>
      </c>
      <c r="AN219">
        <v>0.12</v>
      </c>
      <c r="AO219">
        <v>3681.0996</v>
      </c>
      <c r="AP219">
        <v>0.08</v>
      </c>
      <c r="AQ219">
        <v>2454.0664000000002</v>
      </c>
      <c r="AR219">
        <v>20.000000000000004</v>
      </c>
      <c r="AS219">
        <v>2474.0664000000002</v>
      </c>
      <c r="AT219">
        <v>44.333600000000004</v>
      </c>
      <c r="AU219">
        <v>2498.4</v>
      </c>
    </row>
    <row r="220" spans="1:47">
      <c r="A220" t="s">
        <v>1006</v>
      </c>
    </row>
    <row r="221" spans="1:47">
      <c r="A221" t="s">
        <v>1007</v>
      </c>
      <c r="B221" t="s">
        <v>1008</v>
      </c>
      <c r="C221" t="s">
        <v>1009</v>
      </c>
      <c r="D221" t="s">
        <v>1010</v>
      </c>
      <c r="E221">
        <v>27125.83</v>
      </c>
      <c r="F221">
        <v>0.12</v>
      </c>
      <c r="G221">
        <v>3255.0996</v>
      </c>
      <c r="H221">
        <v>23870.7304</v>
      </c>
      <c r="I221">
        <v>4774.1460800000004</v>
      </c>
      <c r="J221">
        <v>639</v>
      </c>
      <c r="K221">
        <v>180</v>
      </c>
      <c r="L221">
        <v>29463.876479999999</v>
      </c>
      <c r="M221">
        <v>3906.1195199999997</v>
      </c>
      <c r="O221">
        <v>250</v>
      </c>
      <c r="P221">
        <v>30</v>
      </c>
      <c r="Q221">
        <v>220</v>
      </c>
      <c r="R221">
        <v>264</v>
      </c>
      <c r="S221">
        <v>29727.876479999999</v>
      </c>
      <c r="T221">
        <v>3942.1195199999997</v>
      </c>
      <c r="V221">
        <v>554.16999999999996</v>
      </c>
      <c r="W221">
        <v>66.500399999999999</v>
      </c>
      <c r="X221">
        <v>487.66959999999995</v>
      </c>
      <c r="Y221">
        <v>585.20351999999991</v>
      </c>
      <c r="Z221">
        <v>30049.079999999998</v>
      </c>
      <c r="AA221">
        <v>3985.9199999999996</v>
      </c>
      <c r="AJ221">
        <v>0.08</v>
      </c>
      <c r="AK221">
        <v>2170.0664000000002</v>
      </c>
      <c r="AL221">
        <v>0.12</v>
      </c>
      <c r="AM221">
        <v>3255.0996</v>
      </c>
      <c r="AN221">
        <v>0.12</v>
      </c>
      <c r="AO221">
        <v>3255.0996</v>
      </c>
      <c r="AP221">
        <v>0.08</v>
      </c>
      <c r="AQ221">
        <v>2170.0664000000002</v>
      </c>
      <c r="AR221">
        <v>20.000000000000004</v>
      </c>
      <c r="AS221">
        <v>2190.0664000000002</v>
      </c>
      <c r="AT221">
        <v>44.333600000000004</v>
      </c>
      <c r="AU221">
        <v>2214.4</v>
      </c>
    </row>
    <row r="222" spans="1:47">
      <c r="A222" t="s">
        <v>1011</v>
      </c>
      <c r="B222" t="s">
        <v>1012</v>
      </c>
      <c r="C222" t="s">
        <v>1013</v>
      </c>
      <c r="D222" t="s">
        <v>1014</v>
      </c>
      <c r="E222">
        <v>29125.83</v>
      </c>
      <c r="F222">
        <v>0.12</v>
      </c>
      <c r="G222">
        <v>3495.0996</v>
      </c>
      <c r="H222">
        <v>25630.7304</v>
      </c>
      <c r="I222">
        <v>5126.1460800000004</v>
      </c>
      <c r="J222">
        <v>639</v>
      </c>
      <c r="K222">
        <v>220</v>
      </c>
      <c r="L222">
        <v>31615.876479999999</v>
      </c>
      <c r="M222">
        <v>4194.1195200000002</v>
      </c>
      <c r="O222">
        <v>250</v>
      </c>
      <c r="P222">
        <v>30</v>
      </c>
      <c r="Q222">
        <v>220</v>
      </c>
      <c r="R222">
        <v>264</v>
      </c>
      <c r="S222">
        <v>31879.876479999999</v>
      </c>
      <c r="T222">
        <v>4230.1195200000002</v>
      </c>
      <c r="V222">
        <v>554.16999999999996</v>
      </c>
      <c r="W222">
        <v>66.500399999999999</v>
      </c>
      <c r="X222">
        <v>487.66959999999995</v>
      </c>
      <c r="Y222">
        <v>585.20351999999991</v>
      </c>
      <c r="Z222">
        <v>32201.079999999998</v>
      </c>
      <c r="AA222">
        <v>4273.92</v>
      </c>
      <c r="AJ222">
        <v>0.08</v>
      </c>
      <c r="AK222">
        <v>2330.0664000000002</v>
      </c>
      <c r="AL222">
        <v>0.12</v>
      </c>
      <c r="AM222">
        <v>3495.0996</v>
      </c>
      <c r="AN222">
        <v>0.12</v>
      </c>
      <c r="AO222">
        <v>3495.0996</v>
      </c>
      <c r="AP222">
        <v>0.08</v>
      </c>
      <c r="AQ222">
        <v>2330.0664000000002</v>
      </c>
      <c r="AR222">
        <v>20.000000000000004</v>
      </c>
      <c r="AS222">
        <v>2350.0664000000002</v>
      </c>
      <c r="AT222">
        <v>44.333600000000004</v>
      </c>
      <c r="AU222">
        <v>2374.4</v>
      </c>
    </row>
    <row r="223" spans="1:47">
      <c r="A223" t="s">
        <v>1015</v>
      </c>
      <c r="B223" t="s">
        <v>1016</v>
      </c>
      <c r="C223" t="s">
        <v>1017</v>
      </c>
      <c r="D223" t="s">
        <v>1018</v>
      </c>
      <c r="E223">
        <v>30725.83</v>
      </c>
      <c r="F223">
        <v>0.12</v>
      </c>
      <c r="G223">
        <v>3687.0996</v>
      </c>
      <c r="H223">
        <v>27038.7304</v>
      </c>
      <c r="I223">
        <v>5407.7460800000008</v>
      </c>
      <c r="J223">
        <v>639</v>
      </c>
      <c r="K223">
        <v>220</v>
      </c>
      <c r="L223">
        <v>33305.476479999998</v>
      </c>
      <c r="M223">
        <v>4424.5195199999998</v>
      </c>
      <c r="O223">
        <v>250</v>
      </c>
      <c r="P223">
        <v>30</v>
      </c>
      <c r="Q223">
        <v>220</v>
      </c>
      <c r="R223">
        <v>264</v>
      </c>
      <c r="S223">
        <v>33569.476479999998</v>
      </c>
      <c r="T223">
        <v>4460.5195199999998</v>
      </c>
      <c r="V223">
        <v>554.16999999999996</v>
      </c>
      <c r="W223">
        <v>66.500399999999999</v>
      </c>
      <c r="X223">
        <v>487.66959999999995</v>
      </c>
      <c r="Y223">
        <v>585.20351999999991</v>
      </c>
      <c r="Z223">
        <v>33890.68</v>
      </c>
      <c r="AA223">
        <v>4504.32</v>
      </c>
      <c r="AJ223">
        <v>0.08</v>
      </c>
      <c r="AK223">
        <v>2458.0664000000002</v>
      </c>
      <c r="AL223">
        <v>0.12</v>
      </c>
      <c r="AM223">
        <v>3687.0996</v>
      </c>
      <c r="AN223">
        <v>0.12</v>
      </c>
      <c r="AO223">
        <v>3687.0996</v>
      </c>
      <c r="AP223">
        <v>0.08</v>
      </c>
      <c r="AQ223">
        <v>2458.0664000000002</v>
      </c>
      <c r="AR223">
        <v>20.000000000000004</v>
      </c>
      <c r="AS223">
        <v>2478.0664000000002</v>
      </c>
      <c r="AT223">
        <v>44.333600000000004</v>
      </c>
      <c r="AU223">
        <v>2502.4</v>
      </c>
    </row>
    <row r="224" spans="1:47">
      <c r="A224" t="s">
        <v>1019</v>
      </c>
      <c r="B224" t="s">
        <v>1020</v>
      </c>
      <c r="C224" t="s">
        <v>1021</v>
      </c>
      <c r="D224" t="s">
        <v>1022</v>
      </c>
      <c r="E224">
        <v>28959.17</v>
      </c>
      <c r="F224">
        <v>0.12</v>
      </c>
      <c r="G224">
        <v>3475.1003999999998</v>
      </c>
      <c r="H224">
        <v>25484.069599999999</v>
      </c>
      <c r="I224">
        <v>5096.8139200000005</v>
      </c>
      <c r="J224">
        <v>639</v>
      </c>
      <c r="K224">
        <v>180</v>
      </c>
      <c r="L224">
        <v>31399.883519999999</v>
      </c>
      <c r="M224">
        <v>4170.1204799999996</v>
      </c>
      <c r="O224">
        <v>250</v>
      </c>
      <c r="P224">
        <v>30</v>
      </c>
      <c r="Q224">
        <v>220</v>
      </c>
      <c r="R224">
        <v>264</v>
      </c>
      <c r="S224">
        <v>31663.883519999999</v>
      </c>
      <c r="T224">
        <v>4206.1204799999996</v>
      </c>
      <c r="V224">
        <v>554.16999999999996</v>
      </c>
      <c r="W224">
        <v>66.500399999999999</v>
      </c>
      <c r="X224">
        <v>487.66959999999995</v>
      </c>
      <c r="Y224">
        <v>585.20351999999991</v>
      </c>
      <c r="Z224">
        <v>31985.087039999999</v>
      </c>
      <c r="AA224">
        <v>4249.9209599999995</v>
      </c>
      <c r="AJ224">
        <v>0.08</v>
      </c>
      <c r="AK224">
        <v>2316.7336</v>
      </c>
      <c r="AL224">
        <v>0.12</v>
      </c>
      <c r="AM224">
        <v>3475.1003999999998</v>
      </c>
      <c r="AN224">
        <v>0.12</v>
      </c>
      <c r="AO224">
        <v>3475.1003999999998</v>
      </c>
      <c r="AP224">
        <v>0.08</v>
      </c>
      <c r="AQ224">
        <v>2316.7336</v>
      </c>
      <c r="AR224">
        <v>20.000000000000004</v>
      </c>
      <c r="AS224">
        <v>2336.7336</v>
      </c>
      <c r="AT224">
        <v>44.333600000000004</v>
      </c>
      <c r="AU224">
        <v>2361.0672</v>
      </c>
    </row>
    <row r="225" spans="1:47">
      <c r="A225" t="s">
        <v>1023</v>
      </c>
      <c r="B225" t="s">
        <v>1024</v>
      </c>
      <c r="C225" t="s">
        <v>1025</v>
      </c>
      <c r="D225" t="s">
        <v>1026</v>
      </c>
      <c r="E225">
        <v>31209.17</v>
      </c>
      <c r="F225">
        <v>0.12</v>
      </c>
      <c r="G225">
        <v>3745.1003999999998</v>
      </c>
      <c r="H225">
        <v>27464.069599999999</v>
      </c>
      <c r="I225">
        <v>5492.8139200000005</v>
      </c>
      <c r="J225">
        <v>639</v>
      </c>
      <c r="K225">
        <v>220</v>
      </c>
      <c r="L225">
        <v>33815.883520000003</v>
      </c>
      <c r="M225">
        <v>4494.1204799999996</v>
      </c>
      <c r="O225">
        <v>250</v>
      </c>
      <c r="P225">
        <v>30</v>
      </c>
      <c r="Q225">
        <v>220</v>
      </c>
      <c r="R225">
        <v>264</v>
      </c>
      <c r="S225">
        <v>34079.883520000003</v>
      </c>
      <c r="T225">
        <v>4530.1204799999996</v>
      </c>
      <c r="V225">
        <v>554.16999999999996</v>
      </c>
      <c r="W225">
        <v>66.500399999999999</v>
      </c>
      <c r="X225">
        <v>487.66959999999995</v>
      </c>
      <c r="Y225">
        <v>585.20351999999991</v>
      </c>
      <c r="Z225">
        <v>34401.087040000006</v>
      </c>
      <c r="AA225">
        <v>4573.9209599999995</v>
      </c>
      <c r="AJ225">
        <v>0.08</v>
      </c>
      <c r="AK225">
        <v>2496.7336</v>
      </c>
      <c r="AL225">
        <v>0.12</v>
      </c>
      <c r="AM225">
        <v>3745.1003999999998</v>
      </c>
      <c r="AN225">
        <v>0.12</v>
      </c>
      <c r="AO225">
        <v>3745.1003999999998</v>
      </c>
      <c r="AP225">
        <v>0.08</v>
      </c>
      <c r="AQ225">
        <v>2496.7336</v>
      </c>
      <c r="AR225">
        <v>20.000000000000004</v>
      </c>
      <c r="AS225">
        <v>2516.7336</v>
      </c>
      <c r="AT225">
        <v>44.333600000000004</v>
      </c>
      <c r="AU225">
        <v>2541.0672</v>
      </c>
    </row>
    <row r="226" spans="1:47">
      <c r="A226" t="s">
        <v>1027</v>
      </c>
    </row>
    <row r="227" spans="1:47">
      <c r="A227" t="s">
        <v>1028</v>
      </c>
      <c r="B227" t="s">
        <v>1029</v>
      </c>
      <c r="C227" t="s">
        <v>1030</v>
      </c>
      <c r="D227" t="s">
        <v>1031</v>
      </c>
      <c r="E227">
        <v>32534.17</v>
      </c>
      <c r="F227">
        <v>0.08</v>
      </c>
      <c r="G227">
        <v>2602.7336</v>
      </c>
      <c r="H227">
        <v>29931.436399999999</v>
      </c>
      <c r="I227">
        <v>5986.2872800000005</v>
      </c>
      <c r="J227">
        <v>639</v>
      </c>
      <c r="K227">
        <v>0</v>
      </c>
      <c r="L227">
        <v>36556.723679999996</v>
      </c>
      <c r="M227">
        <v>3123.2803199999998</v>
      </c>
      <c r="O227">
        <v>250</v>
      </c>
      <c r="P227">
        <v>20</v>
      </c>
      <c r="Q227">
        <v>230</v>
      </c>
      <c r="R227">
        <v>276</v>
      </c>
      <c r="S227">
        <v>36832.723679999996</v>
      </c>
      <c r="T227">
        <v>3147.2803199999998</v>
      </c>
      <c r="V227">
        <v>554.16999999999996</v>
      </c>
      <c r="W227">
        <v>44.333599999999997</v>
      </c>
      <c r="X227">
        <v>509.83639999999997</v>
      </c>
      <c r="Y227">
        <v>611.80367999999999</v>
      </c>
      <c r="Z227">
        <v>37168.527359999993</v>
      </c>
      <c r="AA227">
        <v>3176.4806399999998</v>
      </c>
      <c r="AJ227">
        <v>0.08</v>
      </c>
      <c r="AK227">
        <v>2602.7336</v>
      </c>
      <c r="AL227">
        <v>0.08</v>
      </c>
      <c r="AM227">
        <v>2602.7336</v>
      </c>
      <c r="AN227">
        <v>0.12</v>
      </c>
      <c r="AO227">
        <v>3904.1003999999998</v>
      </c>
      <c r="AP227">
        <v>4.0000000000000008E-2</v>
      </c>
      <c r="AQ227">
        <v>1301.3668000000002</v>
      </c>
      <c r="AR227">
        <v>10.000000000000002</v>
      </c>
      <c r="AS227">
        <v>1311.3668000000002</v>
      </c>
      <c r="AT227">
        <v>22.166800000000002</v>
      </c>
      <c r="AU227">
        <v>1323.5336000000002</v>
      </c>
    </row>
    <row r="228" spans="1:47">
      <c r="A228" t="s">
        <v>1032</v>
      </c>
      <c r="B228" t="s">
        <v>1033</v>
      </c>
      <c r="C228" t="s">
        <v>1034</v>
      </c>
      <c r="D228" t="s">
        <v>1035</v>
      </c>
      <c r="E228">
        <v>32534.17</v>
      </c>
      <c r="F228">
        <v>0.08</v>
      </c>
      <c r="G228">
        <v>2602.7336</v>
      </c>
      <c r="H228">
        <v>29931.436399999999</v>
      </c>
      <c r="I228">
        <v>5986.2872800000005</v>
      </c>
      <c r="J228">
        <v>639</v>
      </c>
      <c r="K228">
        <v>0</v>
      </c>
      <c r="L228">
        <v>36556.723679999996</v>
      </c>
      <c r="M228">
        <v>3123.2803199999998</v>
      </c>
      <c r="O228">
        <v>250</v>
      </c>
      <c r="P228">
        <v>20</v>
      </c>
      <c r="Q228">
        <v>230</v>
      </c>
      <c r="R228">
        <v>276</v>
      </c>
      <c r="S228">
        <v>36832.723679999996</v>
      </c>
      <c r="T228">
        <v>3147.2803199999998</v>
      </c>
      <c r="V228">
        <v>554.16999999999996</v>
      </c>
      <c r="W228">
        <v>44.333599999999997</v>
      </c>
      <c r="X228">
        <v>509.83639999999997</v>
      </c>
      <c r="Y228">
        <v>611.80367999999999</v>
      </c>
      <c r="Z228">
        <v>37168.527359999993</v>
      </c>
      <c r="AA228">
        <v>3176.4806399999998</v>
      </c>
      <c r="AJ228">
        <v>0.08</v>
      </c>
      <c r="AK228">
        <v>2602.7336</v>
      </c>
      <c r="AL228">
        <v>0.08</v>
      </c>
      <c r="AM228">
        <v>2602.7336</v>
      </c>
      <c r="AN228">
        <v>0.12</v>
      </c>
      <c r="AO228">
        <v>3904.1003999999998</v>
      </c>
      <c r="AP228">
        <v>4.0000000000000008E-2</v>
      </c>
      <c r="AQ228">
        <v>1301.3668000000002</v>
      </c>
      <c r="AR228">
        <v>10.000000000000002</v>
      </c>
      <c r="AS228">
        <v>1311.3668000000002</v>
      </c>
      <c r="AT228">
        <v>22.166800000000002</v>
      </c>
      <c r="AU228">
        <v>1323.5336000000002</v>
      </c>
    </row>
    <row r="229" spans="1:47">
      <c r="A229" t="s">
        <v>1036</v>
      </c>
      <c r="B229" t="s">
        <v>1037</v>
      </c>
      <c r="C229" t="s">
        <v>1038</v>
      </c>
      <c r="D229" t="s">
        <v>1039</v>
      </c>
      <c r="E229">
        <v>34134.17</v>
      </c>
      <c r="F229">
        <v>0.08</v>
      </c>
      <c r="G229">
        <v>2730.7336</v>
      </c>
      <c r="H229">
        <v>31403.436399999999</v>
      </c>
      <c r="I229">
        <v>6280.6872800000001</v>
      </c>
      <c r="J229">
        <v>639</v>
      </c>
      <c r="K229">
        <v>0</v>
      </c>
      <c r="L229">
        <v>38323.123679999997</v>
      </c>
      <c r="M229">
        <v>3276.8803199999998</v>
      </c>
      <c r="O229">
        <v>250</v>
      </c>
      <c r="P229">
        <v>20</v>
      </c>
      <c r="Q229">
        <v>230</v>
      </c>
      <c r="R229">
        <v>276</v>
      </c>
      <c r="S229">
        <v>38599.123679999997</v>
      </c>
      <c r="T229">
        <v>3300.8803199999998</v>
      </c>
      <c r="V229">
        <v>554.16999999999996</v>
      </c>
      <c r="W229">
        <v>44.333599999999997</v>
      </c>
      <c r="X229">
        <v>509.83639999999997</v>
      </c>
      <c r="Y229">
        <v>611.80367999999999</v>
      </c>
      <c r="Z229">
        <v>38934.927359999994</v>
      </c>
      <c r="AA229">
        <v>3330.0806399999997</v>
      </c>
      <c r="AJ229">
        <v>0.08</v>
      </c>
      <c r="AK229">
        <v>2730.7336</v>
      </c>
      <c r="AL229">
        <v>0.08</v>
      </c>
      <c r="AM229">
        <v>2730.7336</v>
      </c>
      <c r="AN229">
        <v>0.12</v>
      </c>
      <c r="AO229">
        <v>4096.1003999999994</v>
      </c>
      <c r="AP229">
        <v>4.0000000000000022E-2</v>
      </c>
      <c r="AQ229">
        <v>1365.3668000000007</v>
      </c>
      <c r="AR229">
        <v>10.000000000000002</v>
      </c>
      <c r="AS229">
        <v>1375.3668000000007</v>
      </c>
      <c r="AT229">
        <v>22.166800000000002</v>
      </c>
      <c r="AU229">
        <v>1387.5336000000007</v>
      </c>
    </row>
    <row r="230" spans="1:47">
      <c r="A230" t="s">
        <v>1040</v>
      </c>
      <c r="B230" t="s">
        <v>1041</v>
      </c>
      <c r="C230" t="s">
        <v>1042</v>
      </c>
      <c r="D230" t="s">
        <v>1043</v>
      </c>
      <c r="E230">
        <v>34784.17</v>
      </c>
      <c r="F230">
        <v>0.08</v>
      </c>
      <c r="G230">
        <v>2782.7336</v>
      </c>
      <c r="H230">
        <v>32001.436399999999</v>
      </c>
      <c r="I230">
        <v>6400.2872800000005</v>
      </c>
      <c r="J230">
        <v>639</v>
      </c>
      <c r="K230">
        <v>0</v>
      </c>
      <c r="L230">
        <v>39040.723679999996</v>
      </c>
      <c r="M230">
        <v>3339.2803199999998</v>
      </c>
      <c r="O230">
        <v>250</v>
      </c>
      <c r="P230">
        <v>20</v>
      </c>
      <c r="Q230">
        <v>230</v>
      </c>
      <c r="R230">
        <v>276</v>
      </c>
      <c r="S230">
        <v>39316.723679999996</v>
      </c>
      <c r="T230">
        <v>3363.2803199999998</v>
      </c>
      <c r="V230">
        <v>554.16999999999996</v>
      </c>
      <c r="W230">
        <v>44.333599999999997</v>
      </c>
      <c r="X230">
        <v>509.83639999999997</v>
      </c>
      <c r="Y230">
        <v>611.80367999999999</v>
      </c>
      <c r="Z230">
        <v>39652.527359999993</v>
      </c>
      <c r="AA230">
        <v>3392.4806399999998</v>
      </c>
      <c r="AJ230">
        <v>0.08</v>
      </c>
      <c r="AK230">
        <v>2782.7336</v>
      </c>
      <c r="AL230">
        <v>0.08</v>
      </c>
      <c r="AM230">
        <v>2782.7336</v>
      </c>
      <c r="AN230">
        <v>0.12</v>
      </c>
      <c r="AO230">
        <v>4174.1003999999994</v>
      </c>
      <c r="AP230">
        <v>4.0000000000000022E-2</v>
      </c>
      <c r="AQ230">
        <v>1391.3668000000007</v>
      </c>
      <c r="AR230">
        <v>10.000000000000002</v>
      </c>
      <c r="AS230">
        <v>1401.3668000000007</v>
      </c>
      <c r="AT230">
        <v>22.166800000000002</v>
      </c>
      <c r="AU230">
        <v>1413.5336000000007</v>
      </c>
    </row>
    <row r="231" spans="1:47">
      <c r="A231" t="s">
        <v>1044</v>
      </c>
    </row>
    <row r="232" spans="1:47">
      <c r="A232" t="s">
        <v>1045</v>
      </c>
      <c r="B232" t="s">
        <v>1046</v>
      </c>
      <c r="C232" t="s">
        <v>1047</v>
      </c>
      <c r="D232" t="s">
        <v>1048</v>
      </c>
      <c r="E232">
        <v>23263.33</v>
      </c>
      <c r="F232">
        <v>0.12</v>
      </c>
      <c r="G232">
        <v>2791.5996</v>
      </c>
      <c r="H232">
        <v>20471.7304</v>
      </c>
      <c r="I232">
        <v>4094.3460800000003</v>
      </c>
      <c r="J232">
        <v>639</v>
      </c>
      <c r="K232">
        <v>585</v>
      </c>
      <c r="L232">
        <v>25790.07648</v>
      </c>
      <c r="M232">
        <v>3349.9195199999999</v>
      </c>
      <c r="O232">
        <v>250</v>
      </c>
      <c r="P232">
        <v>30</v>
      </c>
      <c r="Q232">
        <v>220</v>
      </c>
      <c r="R232">
        <v>264</v>
      </c>
      <c r="S232">
        <v>26054.07648</v>
      </c>
      <c r="T232">
        <v>3385.9195199999999</v>
      </c>
      <c r="V232">
        <v>554.16999999999996</v>
      </c>
      <c r="W232">
        <v>66.500399999999999</v>
      </c>
      <c r="X232">
        <v>487.66959999999995</v>
      </c>
      <c r="Y232">
        <v>585.20351999999991</v>
      </c>
      <c r="Z232">
        <v>26375.279999999999</v>
      </c>
      <c r="AA232">
        <v>3429.72</v>
      </c>
      <c r="AJ232">
        <v>0.08</v>
      </c>
      <c r="AK232">
        <v>1861.0664000000002</v>
      </c>
      <c r="AL232">
        <v>0.12</v>
      </c>
      <c r="AM232">
        <v>2791.5996</v>
      </c>
      <c r="AN232">
        <v>0.12</v>
      </c>
      <c r="AO232">
        <v>2791.5996</v>
      </c>
      <c r="AP232">
        <v>0.08</v>
      </c>
      <c r="AQ232">
        <v>1861.0664000000002</v>
      </c>
      <c r="AR232">
        <v>20.000000000000004</v>
      </c>
      <c r="AS232">
        <v>1881.0664000000002</v>
      </c>
      <c r="AT232">
        <v>44.333600000000004</v>
      </c>
      <c r="AU232">
        <v>1905.4</v>
      </c>
    </row>
    <row r="233" spans="1:47">
      <c r="A233" t="s">
        <v>1049</v>
      </c>
      <c r="B233" t="s">
        <v>1050</v>
      </c>
      <c r="C233" t="s">
        <v>1051</v>
      </c>
      <c r="D233" t="s">
        <v>1052</v>
      </c>
      <c r="E233">
        <v>23346.67</v>
      </c>
      <c r="F233">
        <v>0.12</v>
      </c>
      <c r="G233">
        <v>2801.6003999999998</v>
      </c>
      <c r="H233">
        <v>20545.069599999999</v>
      </c>
      <c r="I233">
        <v>4109.0139200000003</v>
      </c>
      <c r="J233">
        <v>639</v>
      </c>
      <c r="K233">
        <v>585</v>
      </c>
      <c r="L233">
        <v>25878.08352</v>
      </c>
      <c r="M233">
        <v>3361.9204799999998</v>
      </c>
      <c r="O233">
        <v>250</v>
      </c>
      <c r="P233">
        <v>30</v>
      </c>
      <c r="Q233">
        <v>220</v>
      </c>
      <c r="R233">
        <v>264</v>
      </c>
      <c r="S233">
        <v>26142.08352</v>
      </c>
      <c r="T233">
        <v>3397.9204799999998</v>
      </c>
      <c r="V233">
        <v>554.16999999999996</v>
      </c>
      <c r="W233">
        <v>66.500399999999999</v>
      </c>
      <c r="X233">
        <v>487.66959999999995</v>
      </c>
      <c r="Y233">
        <v>585.20351999999991</v>
      </c>
      <c r="Z233">
        <v>26463.287039999999</v>
      </c>
      <c r="AA233">
        <v>3441.7209599999996</v>
      </c>
      <c r="AJ233">
        <v>0.08</v>
      </c>
      <c r="AK233">
        <v>1867.7335999999998</v>
      </c>
      <c r="AL233">
        <v>0.12</v>
      </c>
      <c r="AM233">
        <v>2801.6003999999998</v>
      </c>
      <c r="AN233">
        <v>0.12</v>
      </c>
      <c r="AO233">
        <v>2801.6003999999998</v>
      </c>
      <c r="AP233">
        <v>0.08</v>
      </c>
      <c r="AQ233">
        <v>1867.7336</v>
      </c>
      <c r="AR233">
        <v>20.000000000000004</v>
      </c>
      <c r="AS233">
        <v>1887.7336</v>
      </c>
      <c r="AT233">
        <v>44.333600000000004</v>
      </c>
      <c r="AU233">
        <v>1912.0672</v>
      </c>
    </row>
    <row r="234" spans="1:47">
      <c r="A234" t="s">
        <v>1053</v>
      </c>
      <c r="B234" t="s">
        <v>1054</v>
      </c>
      <c r="C234" t="s">
        <v>1055</v>
      </c>
      <c r="D234" t="s">
        <v>965</v>
      </c>
      <c r="E234">
        <v>25075.83</v>
      </c>
      <c r="F234">
        <v>0.12</v>
      </c>
      <c r="G234">
        <v>3009.0996</v>
      </c>
      <c r="H234">
        <v>22066.7304</v>
      </c>
      <c r="I234">
        <v>4413.3460800000003</v>
      </c>
      <c r="J234">
        <v>639</v>
      </c>
      <c r="K234">
        <v>220</v>
      </c>
      <c r="L234">
        <v>27339.07648</v>
      </c>
      <c r="M234">
        <v>3610.9195199999999</v>
      </c>
      <c r="O234">
        <v>250</v>
      </c>
      <c r="P234">
        <v>30</v>
      </c>
      <c r="Q234">
        <v>220</v>
      </c>
      <c r="R234">
        <v>264</v>
      </c>
      <c r="S234">
        <v>27603.07648</v>
      </c>
      <c r="T234">
        <v>3646.9195199999999</v>
      </c>
      <c r="V234">
        <v>554.16999999999996</v>
      </c>
      <c r="W234">
        <v>66.500399999999999</v>
      </c>
      <c r="X234">
        <v>487.66959999999995</v>
      </c>
      <c r="Y234">
        <v>585.20351999999991</v>
      </c>
      <c r="Z234">
        <v>27924.28</v>
      </c>
      <c r="AA234">
        <v>3690.72</v>
      </c>
      <c r="AJ234">
        <v>0.08</v>
      </c>
      <c r="AK234">
        <v>2006.0664000000002</v>
      </c>
      <c r="AL234">
        <v>0.12</v>
      </c>
      <c r="AM234">
        <v>3009.0996</v>
      </c>
      <c r="AN234">
        <v>0.12</v>
      </c>
      <c r="AO234">
        <v>3009.0996</v>
      </c>
      <c r="AP234">
        <v>0.08</v>
      </c>
      <c r="AQ234">
        <v>2006.0664000000002</v>
      </c>
      <c r="AR234">
        <v>20.000000000000004</v>
      </c>
      <c r="AS234">
        <v>2026.0664000000002</v>
      </c>
      <c r="AT234">
        <v>44.333600000000004</v>
      </c>
      <c r="AU234">
        <v>2050.4</v>
      </c>
    </row>
    <row r="235" spans="1:47">
      <c r="A235" t="s">
        <v>1056</v>
      </c>
      <c r="B235" t="s">
        <v>1057</v>
      </c>
      <c r="C235" t="s">
        <v>1058</v>
      </c>
      <c r="D235" t="s">
        <v>1059</v>
      </c>
      <c r="E235">
        <v>25346.67</v>
      </c>
      <c r="F235">
        <v>0.12</v>
      </c>
      <c r="G235">
        <v>3041.6003999999998</v>
      </c>
      <c r="H235">
        <v>22305.069599999999</v>
      </c>
      <c r="I235">
        <v>4461.0139200000003</v>
      </c>
      <c r="J235">
        <v>639</v>
      </c>
      <c r="K235">
        <v>220</v>
      </c>
      <c r="L235">
        <v>27625.08352</v>
      </c>
      <c r="M235">
        <v>3649.9204799999998</v>
      </c>
      <c r="O235">
        <v>250</v>
      </c>
      <c r="P235">
        <v>30</v>
      </c>
      <c r="Q235">
        <v>220</v>
      </c>
      <c r="R235">
        <v>264</v>
      </c>
      <c r="S235">
        <v>27889.08352</v>
      </c>
      <c r="T235">
        <v>3685.9204799999998</v>
      </c>
      <c r="V235">
        <v>554.16999999999996</v>
      </c>
      <c r="W235">
        <v>66.500399999999999</v>
      </c>
      <c r="X235">
        <v>487.66959999999995</v>
      </c>
      <c r="Y235">
        <v>585.20351999999991</v>
      </c>
      <c r="Z235">
        <v>28210.287039999999</v>
      </c>
      <c r="AA235">
        <v>3729.7209599999996</v>
      </c>
      <c r="AJ235">
        <v>0.08</v>
      </c>
      <c r="AK235">
        <v>2027.7335999999998</v>
      </c>
      <c r="AL235">
        <v>0.12</v>
      </c>
      <c r="AM235">
        <v>3041.6003999999998</v>
      </c>
      <c r="AN235">
        <v>0.12</v>
      </c>
      <c r="AO235">
        <v>3041.6003999999998</v>
      </c>
      <c r="AP235">
        <v>0.08</v>
      </c>
      <c r="AQ235">
        <v>2027.7336</v>
      </c>
      <c r="AR235">
        <v>20.000000000000004</v>
      </c>
      <c r="AS235">
        <v>2047.7336</v>
      </c>
      <c r="AT235">
        <v>44.333600000000004</v>
      </c>
      <c r="AU235">
        <v>2072.0672</v>
      </c>
    </row>
    <row r="236" spans="1:47">
      <c r="A236" t="s">
        <v>1060</v>
      </c>
      <c r="B236" t="s">
        <v>1061</v>
      </c>
      <c r="C236" t="s">
        <v>1062</v>
      </c>
      <c r="D236" t="s">
        <v>1063</v>
      </c>
      <c r="E236">
        <v>24680</v>
      </c>
      <c r="F236">
        <v>0.12</v>
      </c>
      <c r="G236">
        <v>2961.6</v>
      </c>
      <c r="H236">
        <v>21718.400000000001</v>
      </c>
      <c r="I236">
        <v>4343.68</v>
      </c>
      <c r="J236">
        <v>639</v>
      </c>
      <c r="K236">
        <v>585</v>
      </c>
      <c r="L236">
        <v>27286.080000000002</v>
      </c>
      <c r="M236">
        <v>3553.9199999999996</v>
      </c>
      <c r="O236">
        <v>250</v>
      </c>
      <c r="P236">
        <v>30</v>
      </c>
      <c r="Q236">
        <v>220</v>
      </c>
      <c r="R236">
        <v>264</v>
      </c>
      <c r="S236">
        <v>27550.080000000002</v>
      </c>
      <c r="T236">
        <v>3589.9199999999996</v>
      </c>
      <c r="V236">
        <v>554.16999999999996</v>
      </c>
      <c r="W236">
        <v>66.500399999999999</v>
      </c>
      <c r="X236">
        <v>487.66959999999995</v>
      </c>
      <c r="Y236">
        <v>585.20351999999991</v>
      </c>
      <c r="Z236">
        <v>27871.283520000001</v>
      </c>
      <c r="AA236">
        <v>3633.7204799999995</v>
      </c>
      <c r="AJ236">
        <v>0.08</v>
      </c>
      <c r="AK236">
        <v>1974.4</v>
      </c>
      <c r="AL236">
        <v>0.12</v>
      </c>
      <c r="AM236">
        <v>2961.6</v>
      </c>
      <c r="AN236">
        <v>0.12</v>
      </c>
      <c r="AO236">
        <v>2961.6</v>
      </c>
      <c r="AP236">
        <v>0.08</v>
      </c>
      <c r="AQ236">
        <v>1974.4</v>
      </c>
      <c r="AR236">
        <v>20.000000000000004</v>
      </c>
      <c r="AS236">
        <v>1994.4</v>
      </c>
      <c r="AT236">
        <v>44.333600000000004</v>
      </c>
      <c r="AU236">
        <v>2018.7336</v>
      </c>
    </row>
    <row r="237" spans="1:47">
      <c r="A237" t="s">
        <v>1064</v>
      </c>
      <c r="B237" t="s">
        <v>1065</v>
      </c>
      <c r="C237" t="s">
        <v>1066</v>
      </c>
      <c r="D237" t="s">
        <v>1067</v>
      </c>
      <c r="E237">
        <v>24763.33</v>
      </c>
      <c r="F237">
        <v>0.12</v>
      </c>
      <c r="G237">
        <v>2971.5996</v>
      </c>
      <c r="H237">
        <v>21791.7304</v>
      </c>
      <c r="I237">
        <v>4358.3460800000003</v>
      </c>
      <c r="J237">
        <v>639</v>
      </c>
      <c r="K237">
        <v>585</v>
      </c>
      <c r="L237">
        <v>27374.07648</v>
      </c>
      <c r="M237">
        <v>3565.9195199999999</v>
      </c>
      <c r="O237">
        <v>250</v>
      </c>
      <c r="P237">
        <v>30</v>
      </c>
      <c r="Q237">
        <v>220</v>
      </c>
      <c r="R237">
        <v>264</v>
      </c>
      <c r="S237">
        <v>27638.07648</v>
      </c>
      <c r="T237">
        <v>3601.9195199999999</v>
      </c>
      <c r="V237">
        <v>554.16999999999996</v>
      </c>
      <c r="W237">
        <v>66.500399999999999</v>
      </c>
      <c r="X237">
        <v>487.66959999999995</v>
      </c>
      <c r="Y237">
        <v>585.20351999999991</v>
      </c>
      <c r="Z237">
        <v>27959.279999999999</v>
      </c>
      <c r="AA237">
        <v>3645.72</v>
      </c>
      <c r="AJ237">
        <v>0.08</v>
      </c>
      <c r="AK237">
        <v>1981.0664000000002</v>
      </c>
      <c r="AL237">
        <v>0.12</v>
      </c>
      <c r="AM237">
        <v>2971.5996</v>
      </c>
      <c r="AN237">
        <v>0.12</v>
      </c>
      <c r="AO237">
        <v>2971.5996</v>
      </c>
      <c r="AP237">
        <v>0.08</v>
      </c>
      <c r="AQ237">
        <v>1981.0664000000002</v>
      </c>
      <c r="AR237">
        <v>20.000000000000004</v>
      </c>
      <c r="AS237">
        <v>2001.0664000000002</v>
      </c>
      <c r="AT237">
        <v>44.333600000000004</v>
      </c>
      <c r="AU237">
        <v>2025.4</v>
      </c>
    </row>
    <row r="238" spans="1:47">
      <c r="A238" t="s">
        <v>1068</v>
      </c>
      <c r="B238" t="s">
        <v>1069</v>
      </c>
      <c r="C238" t="s">
        <v>1070</v>
      </c>
      <c r="D238" t="s">
        <v>1071</v>
      </c>
      <c r="E238">
        <v>25159.17</v>
      </c>
      <c r="F238">
        <v>0.12</v>
      </c>
      <c r="G238">
        <v>3019.1003999999998</v>
      </c>
      <c r="H238">
        <v>22140.069599999999</v>
      </c>
      <c r="I238">
        <v>4428.0139200000003</v>
      </c>
      <c r="J238">
        <v>639</v>
      </c>
      <c r="K238">
        <v>585</v>
      </c>
      <c r="L238">
        <v>27792.08352</v>
      </c>
      <c r="M238">
        <v>3622.9204799999998</v>
      </c>
      <c r="O238">
        <v>250</v>
      </c>
      <c r="P238">
        <v>30</v>
      </c>
      <c r="Q238">
        <v>220</v>
      </c>
      <c r="R238">
        <v>264</v>
      </c>
      <c r="S238">
        <v>28056.08352</v>
      </c>
      <c r="T238">
        <v>3658.9204799999998</v>
      </c>
      <c r="V238">
        <v>554.16999999999996</v>
      </c>
      <c r="W238">
        <v>66.500399999999999</v>
      </c>
      <c r="X238">
        <v>487.66959999999995</v>
      </c>
      <c r="Y238">
        <v>585.20351999999991</v>
      </c>
      <c r="Z238">
        <v>28377.287039999999</v>
      </c>
      <c r="AA238">
        <v>3702.7209599999996</v>
      </c>
      <c r="AJ238">
        <v>0.08</v>
      </c>
      <c r="AK238">
        <v>2012.7335999999998</v>
      </c>
      <c r="AL238">
        <v>0.12</v>
      </c>
      <c r="AM238">
        <v>3019.1003999999998</v>
      </c>
      <c r="AN238">
        <v>0.12</v>
      </c>
      <c r="AO238">
        <v>3019.1003999999998</v>
      </c>
      <c r="AP238">
        <v>0.08</v>
      </c>
      <c r="AQ238">
        <v>2012.7336</v>
      </c>
      <c r="AR238">
        <v>20.000000000000004</v>
      </c>
      <c r="AS238">
        <v>2032.7336</v>
      </c>
      <c r="AT238">
        <v>44.333600000000004</v>
      </c>
      <c r="AU238">
        <v>2057.0672</v>
      </c>
    </row>
    <row r="239" spans="1:47">
      <c r="A239" t="s">
        <v>1072</v>
      </c>
      <c r="B239" t="s">
        <v>1073</v>
      </c>
      <c r="C239" t="s">
        <v>1074</v>
      </c>
      <c r="D239" t="s">
        <v>1075</v>
      </c>
      <c r="E239">
        <v>25242.5</v>
      </c>
      <c r="F239">
        <v>0.12</v>
      </c>
      <c r="G239">
        <v>3029.1</v>
      </c>
      <c r="H239">
        <v>22213.4</v>
      </c>
      <c r="I239">
        <v>4442.68</v>
      </c>
      <c r="J239">
        <v>639</v>
      </c>
      <c r="K239">
        <v>585</v>
      </c>
      <c r="L239">
        <v>27880.080000000002</v>
      </c>
      <c r="M239">
        <v>3634.9199999999996</v>
      </c>
      <c r="O239">
        <v>250</v>
      </c>
      <c r="P239">
        <v>30</v>
      </c>
      <c r="Q239">
        <v>220</v>
      </c>
      <c r="R239">
        <v>264</v>
      </c>
      <c r="S239">
        <v>28144.080000000002</v>
      </c>
      <c r="T239">
        <v>3670.9199999999996</v>
      </c>
      <c r="V239">
        <v>554.16999999999996</v>
      </c>
      <c r="W239">
        <v>66.500399999999999</v>
      </c>
      <c r="X239">
        <v>487.66959999999995</v>
      </c>
      <c r="Y239">
        <v>585.20351999999991</v>
      </c>
      <c r="Z239">
        <v>28465.283520000001</v>
      </c>
      <c r="AA239">
        <v>3714.7204799999995</v>
      </c>
      <c r="AJ239">
        <v>0.08</v>
      </c>
      <c r="AK239">
        <v>2019.4</v>
      </c>
      <c r="AL239">
        <v>0.12</v>
      </c>
      <c r="AM239">
        <v>3029.1</v>
      </c>
      <c r="AN239">
        <v>0.12</v>
      </c>
      <c r="AO239">
        <v>3029.1</v>
      </c>
      <c r="AP239">
        <v>0.08</v>
      </c>
      <c r="AQ239">
        <v>2019.4</v>
      </c>
      <c r="AR239">
        <v>20.000000000000004</v>
      </c>
      <c r="AS239">
        <v>2039.4</v>
      </c>
      <c r="AT239">
        <v>44.333600000000004</v>
      </c>
      <c r="AU239">
        <v>2063.7336</v>
      </c>
    </row>
    <row r="240" spans="1:47">
      <c r="A240" t="s">
        <v>1076</v>
      </c>
      <c r="B240" t="s">
        <v>1077</v>
      </c>
      <c r="C240" t="s">
        <v>1078</v>
      </c>
      <c r="D240" t="s">
        <v>973</v>
      </c>
      <c r="E240">
        <v>26742.5</v>
      </c>
      <c r="F240">
        <v>0.12</v>
      </c>
      <c r="G240">
        <v>3209.1</v>
      </c>
      <c r="H240">
        <v>23533.4</v>
      </c>
      <c r="I240">
        <v>4706.68</v>
      </c>
      <c r="J240">
        <v>639</v>
      </c>
      <c r="K240">
        <v>220</v>
      </c>
      <c r="L240">
        <v>29099.08</v>
      </c>
      <c r="M240">
        <v>3850.9199999999996</v>
      </c>
      <c r="O240">
        <v>250</v>
      </c>
      <c r="P240">
        <v>30</v>
      </c>
      <c r="Q240">
        <v>220</v>
      </c>
      <c r="R240">
        <v>264</v>
      </c>
      <c r="S240">
        <v>29363.08</v>
      </c>
      <c r="T240">
        <v>3886.9199999999996</v>
      </c>
      <c r="V240">
        <v>554.16999999999996</v>
      </c>
      <c r="W240">
        <v>66.500399999999999</v>
      </c>
      <c r="X240">
        <v>487.66959999999995</v>
      </c>
      <c r="Y240">
        <v>585.20351999999991</v>
      </c>
      <c r="Z240">
        <v>29684.283520000001</v>
      </c>
      <c r="AA240">
        <v>3930.7204799999995</v>
      </c>
      <c r="AJ240">
        <v>0.08</v>
      </c>
      <c r="AK240">
        <v>2139.4</v>
      </c>
      <c r="AL240">
        <v>0.12</v>
      </c>
      <c r="AM240">
        <v>3209.1</v>
      </c>
      <c r="AN240">
        <v>0.12</v>
      </c>
      <c r="AO240">
        <v>3209.1</v>
      </c>
      <c r="AP240">
        <v>0.08</v>
      </c>
      <c r="AQ240">
        <v>2139.4</v>
      </c>
      <c r="AR240">
        <v>20.000000000000004</v>
      </c>
      <c r="AS240">
        <v>2159.4</v>
      </c>
      <c r="AT240">
        <v>44.333600000000004</v>
      </c>
      <c r="AU240">
        <v>2183.7336</v>
      </c>
    </row>
    <row r="241" spans="1:47">
      <c r="A241" t="s">
        <v>1079</v>
      </c>
      <c r="B241" t="s">
        <v>1080</v>
      </c>
      <c r="C241" t="s">
        <v>1081</v>
      </c>
      <c r="D241" t="s">
        <v>1082</v>
      </c>
      <c r="E241">
        <v>27221.67</v>
      </c>
      <c r="F241">
        <v>0.12</v>
      </c>
      <c r="G241">
        <v>3266.6003999999998</v>
      </c>
      <c r="H241">
        <v>23955.069599999999</v>
      </c>
      <c r="I241">
        <v>4791.0139200000003</v>
      </c>
      <c r="J241">
        <v>639</v>
      </c>
      <c r="K241">
        <v>220</v>
      </c>
      <c r="L241">
        <v>29605.08352</v>
      </c>
      <c r="M241">
        <v>3919.9204799999998</v>
      </c>
      <c r="O241">
        <v>250</v>
      </c>
      <c r="P241">
        <v>30</v>
      </c>
      <c r="Q241">
        <v>220</v>
      </c>
      <c r="R241">
        <v>264</v>
      </c>
      <c r="S241">
        <v>29869.08352</v>
      </c>
      <c r="T241">
        <v>3955.9204799999998</v>
      </c>
      <c r="V241">
        <v>554.16999999999996</v>
      </c>
      <c r="W241">
        <v>66.500399999999999</v>
      </c>
      <c r="X241">
        <v>487.66959999999995</v>
      </c>
      <c r="Y241">
        <v>585.20351999999991</v>
      </c>
      <c r="Z241">
        <v>30190.287039999999</v>
      </c>
      <c r="AA241">
        <v>3999.7209599999996</v>
      </c>
      <c r="AJ241">
        <v>0.08</v>
      </c>
      <c r="AK241">
        <v>2177.7336</v>
      </c>
      <c r="AL241">
        <v>0.12</v>
      </c>
      <c r="AM241">
        <v>3266.6003999999998</v>
      </c>
      <c r="AN241">
        <v>0.12</v>
      </c>
      <c r="AO241">
        <v>3266.6003999999998</v>
      </c>
      <c r="AP241">
        <v>0.08</v>
      </c>
      <c r="AQ241">
        <v>2177.7336</v>
      </c>
      <c r="AR241">
        <v>20.000000000000004</v>
      </c>
      <c r="AS241">
        <v>2197.7336</v>
      </c>
      <c r="AT241">
        <v>44.333600000000004</v>
      </c>
      <c r="AU241">
        <v>2222.0672</v>
      </c>
    </row>
    <row r="242" spans="1:47">
      <c r="A242" t="s">
        <v>1083</v>
      </c>
      <c r="B242" t="s">
        <v>1084</v>
      </c>
      <c r="C242" t="s">
        <v>1085</v>
      </c>
      <c r="D242" t="s">
        <v>977</v>
      </c>
      <c r="E242">
        <v>25263.33</v>
      </c>
      <c r="F242">
        <v>0.12</v>
      </c>
      <c r="G242">
        <v>3031.5996</v>
      </c>
      <c r="H242">
        <v>22231.7304</v>
      </c>
      <c r="I242">
        <v>4446.3460800000003</v>
      </c>
      <c r="J242">
        <v>639</v>
      </c>
      <c r="K242">
        <v>585</v>
      </c>
      <c r="L242">
        <v>27902.07648</v>
      </c>
      <c r="M242">
        <v>3637.9195199999999</v>
      </c>
      <c r="O242">
        <v>250</v>
      </c>
      <c r="P242">
        <v>30</v>
      </c>
      <c r="Q242">
        <v>220</v>
      </c>
      <c r="R242">
        <v>264</v>
      </c>
      <c r="S242">
        <v>28166.07648</v>
      </c>
      <c r="T242">
        <v>3673.9195199999999</v>
      </c>
      <c r="V242">
        <v>554.16999999999996</v>
      </c>
      <c r="W242">
        <v>66.500399999999999</v>
      </c>
      <c r="X242">
        <v>487.66959999999995</v>
      </c>
      <c r="Y242">
        <v>585.20351999999991</v>
      </c>
      <c r="Z242">
        <v>28487.279999999999</v>
      </c>
      <c r="AA242">
        <v>3717.72</v>
      </c>
      <c r="AJ242">
        <v>0.08</v>
      </c>
      <c r="AK242">
        <v>2021.0664000000002</v>
      </c>
      <c r="AL242">
        <v>0.12</v>
      </c>
      <c r="AM242">
        <v>3031.5996</v>
      </c>
      <c r="AN242">
        <v>0.12</v>
      </c>
      <c r="AO242">
        <v>3031.5996</v>
      </c>
      <c r="AP242">
        <v>0.08</v>
      </c>
      <c r="AQ242">
        <v>2021.0664000000002</v>
      </c>
      <c r="AR242">
        <v>20.000000000000004</v>
      </c>
      <c r="AS242">
        <v>2041.0664000000002</v>
      </c>
      <c r="AT242">
        <v>44.333600000000004</v>
      </c>
      <c r="AU242">
        <v>2065.4</v>
      </c>
    </row>
    <row r="243" spans="1:47">
      <c r="A243" t="s">
        <v>1086</v>
      </c>
      <c r="B243" t="s">
        <v>1087</v>
      </c>
      <c r="C243" t="s">
        <v>1088</v>
      </c>
      <c r="D243" t="s">
        <v>1089</v>
      </c>
      <c r="E243">
        <v>25680</v>
      </c>
      <c r="F243">
        <v>0.12</v>
      </c>
      <c r="G243">
        <v>3081.6</v>
      </c>
      <c r="H243">
        <v>22598.400000000001</v>
      </c>
      <c r="I243">
        <v>4519.68</v>
      </c>
      <c r="J243">
        <v>639</v>
      </c>
      <c r="K243">
        <v>585</v>
      </c>
      <c r="L243">
        <v>28342.080000000002</v>
      </c>
      <c r="M243">
        <v>3697.9199999999996</v>
      </c>
      <c r="O243">
        <v>250</v>
      </c>
      <c r="P243">
        <v>30</v>
      </c>
      <c r="Q243">
        <v>220</v>
      </c>
      <c r="R243">
        <v>264</v>
      </c>
      <c r="S243">
        <v>28606.080000000002</v>
      </c>
      <c r="T243">
        <v>3733.9199999999996</v>
      </c>
      <c r="V243">
        <v>554.16999999999996</v>
      </c>
      <c r="W243">
        <v>66.500399999999999</v>
      </c>
      <c r="X243">
        <v>487.66959999999995</v>
      </c>
      <c r="Y243">
        <v>585.20351999999991</v>
      </c>
      <c r="Z243">
        <v>28927.283520000001</v>
      </c>
      <c r="AA243">
        <v>3777.7204799999995</v>
      </c>
      <c r="AJ243">
        <v>0.08</v>
      </c>
      <c r="AK243">
        <v>2054.4</v>
      </c>
      <c r="AL243">
        <v>0.12</v>
      </c>
      <c r="AM243">
        <v>3081.6</v>
      </c>
      <c r="AN243">
        <v>0.12</v>
      </c>
      <c r="AO243">
        <v>3081.6</v>
      </c>
      <c r="AP243">
        <v>0.08</v>
      </c>
      <c r="AQ243">
        <v>2054.4</v>
      </c>
      <c r="AR243">
        <v>20.000000000000004</v>
      </c>
      <c r="AS243">
        <v>2074.4</v>
      </c>
      <c r="AT243">
        <v>44.333600000000004</v>
      </c>
      <c r="AU243">
        <v>2098.7336</v>
      </c>
    </row>
    <row r="244" spans="1:47">
      <c r="A244" t="s">
        <v>1090</v>
      </c>
      <c r="B244" t="s">
        <v>1091</v>
      </c>
      <c r="C244" t="s">
        <v>1092</v>
      </c>
      <c r="D244" t="s">
        <v>1093</v>
      </c>
      <c r="E244">
        <v>25763.33</v>
      </c>
      <c r="F244">
        <v>0.12</v>
      </c>
      <c r="G244">
        <v>3091.5996</v>
      </c>
      <c r="H244">
        <v>22671.7304</v>
      </c>
      <c r="I244">
        <v>4534.3460800000003</v>
      </c>
      <c r="J244">
        <v>639</v>
      </c>
      <c r="K244">
        <v>585</v>
      </c>
      <c r="L244">
        <v>28430.07648</v>
      </c>
      <c r="M244">
        <v>3709.9195199999999</v>
      </c>
      <c r="O244">
        <v>250</v>
      </c>
      <c r="P244">
        <v>30</v>
      </c>
      <c r="Q244">
        <v>220</v>
      </c>
      <c r="R244">
        <v>264</v>
      </c>
      <c r="S244">
        <v>28694.07648</v>
      </c>
      <c r="T244">
        <v>3745.9195199999999</v>
      </c>
      <c r="V244">
        <v>554.16999999999996</v>
      </c>
      <c r="W244">
        <v>66.500399999999999</v>
      </c>
      <c r="X244">
        <v>487.66959999999995</v>
      </c>
      <c r="Y244">
        <v>585.20351999999991</v>
      </c>
      <c r="Z244">
        <v>29015.279999999999</v>
      </c>
      <c r="AA244">
        <v>3789.72</v>
      </c>
      <c r="AJ244">
        <v>0.08</v>
      </c>
      <c r="AK244">
        <v>2061.0664000000002</v>
      </c>
      <c r="AL244">
        <v>0.12</v>
      </c>
      <c r="AM244">
        <v>3091.5996</v>
      </c>
      <c r="AN244">
        <v>0.12</v>
      </c>
      <c r="AO244">
        <v>3091.5996</v>
      </c>
      <c r="AP244">
        <v>0.08</v>
      </c>
      <c r="AQ244">
        <v>2061.0664000000002</v>
      </c>
      <c r="AR244">
        <v>20.000000000000004</v>
      </c>
      <c r="AS244">
        <v>2081.0664000000002</v>
      </c>
      <c r="AT244">
        <v>44.333600000000004</v>
      </c>
      <c r="AU244">
        <v>2105.4</v>
      </c>
    </row>
    <row r="245" spans="1:47">
      <c r="A245" t="s">
        <v>1094</v>
      </c>
      <c r="B245" t="s">
        <v>1095</v>
      </c>
      <c r="C245" t="s">
        <v>1096</v>
      </c>
      <c r="D245" t="s">
        <v>985</v>
      </c>
      <c r="E245">
        <v>27075.83</v>
      </c>
      <c r="F245">
        <v>0.12</v>
      </c>
      <c r="G245">
        <v>3249.0996</v>
      </c>
      <c r="H245">
        <v>23826.7304</v>
      </c>
      <c r="I245">
        <v>4765.3460800000003</v>
      </c>
      <c r="J245">
        <v>639</v>
      </c>
      <c r="K245">
        <v>220</v>
      </c>
      <c r="L245">
        <v>29451.07648</v>
      </c>
      <c r="M245">
        <v>3898.9195199999999</v>
      </c>
      <c r="O245">
        <v>250</v>
      </c>
      <c r="P245">
        <v>30</v>
      </c>
      <c r="Q245">
        <v>220</v>
      </c>
      <c r="R245">
        <v>264</v>
      </c>
      <c r="S245">
        <v>29715.07648</v>
      </c>
      <c r="T245">
        <v>3934.9195199999999</v>
      </c>
      <c r="V245">
        <v>554.16999999999996</v>
      </c>
      <c r="W245">
        <v>66.500399999999999</v>
      </c>
      <c r="X245">
        <v>487.66959999999995</v>
      </c>
      <c r="Y245">
        <v>585.20351999999991</v>
      </c>
      <c r="Z245">
        <v>30036.28</v>
      </c>
      <c r="AA245">
        <v>3978.72</v>
      </c>
      <c r="AJ245">
        <v>0.08</v>
      </c>
      <c r="AK245">
        <v>2166.0664000000002</v>
      </c>
      <c r="AL245">
        <v>0.12</v>
      </c>
      <c r="AM245">
        <v>3249.0996</v>
      </c>
      <c r="AN245">
        <v>0.12</v>
      </c>
      <c r="AO245">
        <v>3249.0996</v>
      </c>
      <c r="AP245">
        <v>0.08</v>
      </c>
      <c r="AQ245">
        <v>2166.0664000000002</v>
      </c>
      <c r="AR245">
        <v>20.000000000000004</v>
      </c>
      <c r="AS245">
        <v>2186.0664000000002</v>
      </c>
      <c r="AT245">
        <v>44.333600000000004</v>
      </c>
      <c r="AU245">
        <v>2210.4</v>
      </c>
    </row>
    <row r="246" spans="1:47">
      <c r="A246" t="s">
        <v>1097</v>
      </c>
      <c r="B246" t="s">
        <v>1098</v>
      </c>
      <c r="C246" t="s">
        <v>1099</v>
      </c>
      <c r="D246" t="s">
        <v>1100</v>
      </c>
      <c r="E246">
        <v>27492.5</v>
      </c>
      <c r="F246">
        <v>0.12</v>
      </c>
      <c r="G246">
        <v>3299.1</v>
      </c>
      <c r="H246">
        <v>24193.4</v>
      </c>
      <c r="I246">
        <v>4838.68</v>
      </c>
      <c r="J246">
        <v>639</v>
      </c>
      <c r="K246">
        <v>220</v>
      </c>
      <c r="L246">
        <v>29891.08</v>
      </c>
      <c r="M246">
        <v>3958.9199999999996</v>
      </c>
      <c r="O246">
        <v>250</v>
      </c>
      <c r="P246">
        <v>30</v>
      </c>
      <c r="Q246">
        <v>220</v>
      </c>
      <c r="R246">
        <v>264</v>
      </c>
      <c r="S246">
        <v>30155.08</v>
      </c>
      <c r="T246">
        <v>3994.9199999999996</v>
      </c>
      <c r="V246">
        <v>554.16999999999996</v>
      </c>
      <c r="W246">
        <v>66.500399999999999</v>
      </c>
      <c r="X246">
        <v>487.66959999999995</v>
      </c>
      <c r="Y246">
        <v>585.20351999999991</v>
      </c>
      <c r="Z246">
        <v>30476.283520000001</v>
      </c>
      <c r="AA246">
        <v>4038.7204799999995</v>
      </c>
      <c r="AJ246">
        <v>0.08</v>
      </c>
      <c r="AK246">
        <v>2199.4</v>
      </c>
      <c r="AL246">
        <v>0.12</v>
      </c>
      <c r="AM246">
        <v>3299.1</v>
      </c>
      <c r="AN246">
        <v>0.12</v>
      </c>
      <c r="AO246">
        <v>3299.1</v>
      </c>
      <c r="AP246">
        <v>0.08</v>
      </c>
      <c r="AQ246">
        <v>2199.4</v>
      </c>
      <c r="AR246">
        <v>20.000000000000004</v>
      </c>
      <c r="AS246">
        <v>2219.4</v>
      </c>
      <c r="AT246">
        <v>44.333600000000004</v>
      </c>
      <c r="AU246">
        <v>2243.7336</v>
      </c>
    </row>
    <row r="247" spans="1:47">
      <c r="A247" t="s">
        <v>1101</v>
      </c>
      <c r="B247" t="s">
        <v>1102</v>
      </c>
      <c r="C247" t="s">
        <v>1103</v>
      </c>
      <c r="D247" t="s">
        <v>1104</v>
      </c>
      <c r="E247">
        <v>27346.67</v>
      </c>
      <c r="F247">
        <v>0.12</v>
      </c>
      <c r="G247">
        <v>3281.6003999999998</v>
      </c>
      <c r="H247">
        <v>24065.069599999999</v>
      </c>
      <c r="I247">
        <v>4813.0139200000003</v>
      </c>
      <c r="J247">
        <v>639</v>
      </c>
      <c r="K247">
        <v>220</v>
      </c>
      <c r="L247">
        <v>29737.08352</v>
      </c>
      <c r="M247">
        <v>3937.9204799999998</v>
      </c>
      <c r="O247">
        <v>250</v>
      </c>
      <c r="P247">
        <v>30</v>
      </c>
      <c r="Q247">
        <v>220</v>
      </c>
      <c r="R247">
        <v>264</v>
      </c>
      <c r="S247">
        <v>30001.08352</v>
      </c>
      <c r="T247">
        <v>3973.9204799999998</v>
      </c>
      <c r="V247">
        <v>554.16999999999996</v>
      </c>
      <c r="W247">
        <v>66.500399999999999</v>
      </c>
      <c r="X247">
        <v>487.66959999999995</v>
      </c>
      <c r="Y247">
        <v>585.20351999999991</v>
      </c>
      <c r="Z247">
        <v>30322.287039999999</v>
      </c>
      <c r="AA247">
        <v>4017.7209599999996</v>
      </c>
      <c r="AJ247">
        <v>0.08</v>
      </c>
      <c r="AK247">
        <v>2187.7336</v>
      </c>
      <c r="AL247">
        <v>0.12</v>
      </c>
      <c r="AM247">
        <v>3281.6003999999998</v>
      </c>
      <c r="AN247">
        <v>0.12</v>
      </c>
      <c r="AO247">
        <v>3281.6003999999998</v>
      </c>
      <c r="AP247">
        <v>0.08</v>
      </c>
      <c r="AQ247">
        <v>2187.7336</v>
      </c>
      <c r="AR247">
        <v>20.000000000000004</v>
      </c>
      <c r="AS247">
        <v>2207.7336</v>
      </c>
      <c r="AT247">
        <v>44.333600000000004</v>
      </c>
      <c r="AU247">
        <v>2232.0672</v>
      </c>
    </row>
    <row r="248" spans="1:47">
      <c r="A248" t="s">
        <v>1105</v>
      </c>
      <c r="B248" t="s">
        <v>1106</v>
      </c>
      <c r="C248" t="s">
        <v>1107</v>
      </c>
      <c r="D248" t="s">
        <v>1108</v>
      </c>
      <c r="E248">
        <v>27763.33</v>
      </c>
      <c r="F248">
        <v>0.12</v>
      </c>
      <c r="G248">
        <v>3331.5996</v>
      </c>
      <c r="H248">
        <v>24431.7304</v>
      </c>
      <c r="I248">
        <v>4886.3460800000003</v>
      </c>
      <c r="J248">
        <v>639</v>
      </c>
      <c r="K248">
        <v>220</v>
      </c>
      <c r="L248">
        <v>30177.07648</v>
      </c>
      <c r="M248">
        <v>3997.9195199999999</v>
      </c>
      <c r="O248">
        <v>250</v>
      </c>
      <c r="P248">
        <v>30</v>
      </c>
      <c r="Q248">
        <v>220</v>
      </c>
      <c r="R248">
        <v>264</v>
      </c>
      <c r="S248">
        <v>30441.07648</v>
      </c>
      <c r="T248">
        <v>4033.9195199999999</v>
      </c>
      <c r="V248">
        <v>554.16999999999996</v>
      </c>
      <c r="W248">
        <v>66.500399999999999</v>
      </c>
      <c r="X248">
        <v>487.66959999999995</v>
      </c>
      <c r="Y248">
        <v>585.20351999999991</v>
      </c>
      <c r="Z248">
        <v>30762.28</v>
      </c>
      <c r="AA248">
        <v>4077.72</v>
      </c>
      <c r="AJ248">
        <v>0.08</v>
      </c>
      <c r="AK248">
        <v>2221.0664000000002</v>
      </c>
      <c r="AL248">
        <v>0.12</v>
      </c>
      <c r="AM248">
        <v>3331.5996</v>
      </c>
      <c r="AN248">
        <v>0.12</v>
      </c>
      <c r="AO248">
        <v>3331.5996</v>
      </c>
      <c r="AP248">
        <v>0.08</v>
      </c>
      <c r="AQ248">
        <v>2221.0664000000002</v>
      </c>
      <c r="AR248">
        <v>20.000000000000004</v>
      </c>
      <c r="AS248">
        <v>2241.0664000000002</v>
      </c>
      <c r="AT248">
        <v>44.333600000000004</v>
      </c>
      <c r="AU248">
        <v>2265.4</v>
      </c>
    </row>
    <row r="249" spans="1:47">
      <c r="A249" t="s">
        <v>1109</v>
      </c>
      <c r="B249" t="s">
        <v>1110</v>
      </c>
      <c r="C249" t="s">
        <v>1111</v>
      </c>
      <c r="D249" t="s">
        <v>981</v>
      </c>
      <c r="E249">
        <v>26680</v>
      </c>
      <c r="F249">
        <v>0.12</v>
      </c>
      <c r="G249">
        <v>3201.6</v>
      </c>
      <c r="H249">
        <v>23478.400000000001</v>
      </c>
      <c r="I249">
        <v>4695.68</v>
      </c>
      <c r="J249">
        <v>639</v>
      </c>
      <c r="K249">
        <v>585</v>
      </c>
      <c r="L249">
        <v>29398.080000000002</v>
      </c>
      <c r="M249">
        <v>3841.9199999999996</v>
      </c>
      <c r="O249">
        <v>250</v>
      </c>
      <c r="P249">
        <v>30</v>
      </c>
      <c r="Q249">
        <v>220</v>
      </c>
      <c r="R249">
        <v>264</v>
      </c>
      <c r="S249">
        <v>29662.080000000002</v>
      </c>
      <c r="T249">
        <v>3877.9199999999996</v>
      </c>
      <c r="V249">
        <v>554.16999999999996</v>
      </c>
      <c r="W249">
        <v>66.500399999999999</v>
      </c>
      <c r="X249">
        <v>487.66959999999995</v>
      </c>
      <c r="Y249">
        <v>585.20351999999991</v>
      </c>
      <c r="Z249">
        <v>29983.283520000001</v>
      </c>
      <c r="AA249">
        <v>3921.7204799999995</v>
      </c>
      <c r="AJ249">
        <v>0.08</v>
      </c>
      <c r="AK249">
        <v>2134.4</v>
      </c>
      <c r="AL249">
        <v>0.12</v>
      </c>
      <c r="AM249">
        <v>3201.6</v>
      </c>
      <c r="AN249">
        <v>0.12</v>
      </c>
      <c r="AO249">
        <v>3201.6</v>
      </c>
      <c r="AP249">
        <v>0.08</v>
      </c>
      <c r="AQ249">
        <v>2134.4</v>
      </c>
      <c r="AR249">
        <v>20.000000000000004</v>
      </c>
      <c r="AS249">
        <v>2154.4</v>
      </c>
      <c r="AT249">
        <v>44.333600000000004</v>
      </c>
      <c r="AU249">
        <v>2178.7336</v>
      </c>
    </row>
    <row r="250" spans="1:47">
      <c r="A250" t="s">
        <v>1112</v>
      </c>
      <c r="B250" t="s">
        <v>1113</v>
      </c>
      <c r="C250" t="s">
        <v>1114</v>
      </c>
      <c r="D250" t="s">
        <v>989</v>
      </c>
      <c r="E250">
        <v>28675.83</v>
      </c>
      <c r="F250">
        <v>0.12</v>
      </c>
      <c r="G250">
        <v>3441.0996</v>
      </c>
      <c r="H250">
        <v>25234.7304</v>
      </c>
      <c r="I250">
        <v>5046.9460800000006</v>
      </c>
      <c r="J250">
        <v>639</v>
      </c>
      <c r="K250">
        <v>220</v>
      </c>
      <c r="L250">
        <v>31140.676480000002</v>
      </c>
      <c r="M250">
        <v>4129.31952</v>
      </c>
      <c r="O250">
        <v>250</v>
      </c>
      <c r="P250">
        <v>30</v>
      </c>
      <c r="Q250">
        <v>220</v>
      </c>
      <c r="R250">
        <v>264</v>
      </c>
      <c r="S250">
        <v>31404.676480000002</v>
      </c>
      <c r="T250">
        <v>4165.31952</v>
      </c>
      <c r="V250">
        <v>554.16999999999996</v>
      </c>
      <c r="W250">
        <v>66.500399999999999</v>
      </c>
      <c r="X250">
        <v>487.66959999999995</v>
      </c>
      <c r="Y250">
        <v>585.20351999999991</v>
      </c>
      <c r="Z250">
        <v>31725.88</v>
      </c>
      <c r="AA250">
        <v>4209.12</v>
      </c>
      <c r="AJ250">
        <v>0.08</v>
      </c>
      <c r="AK250">
        <v>2294.0664000000002</v>
      </c>
      <c r="AL250">
        <v>0.12</v>
      </c>
      <c r="AM250">
        <v>3441.0996</v>
      </c>
      <c r="AN250">
        <v>0.12</v>
      </c>
      <c r="AO250">
        <v>3441.0996</v>
      </c>
      <c r="AP250">
        <v>0.08</v>
      </c>
      <c r="AQ250">
        <v>2294.0664000000002</v>
      </c>
      <c r="AR250">
        <v>20.000000000000004</v>
      </c>
      <c r="AS250">
        <v>2314.0664000000002</v>
      </c>
      <c r="AT250">
        <v>44.333600000000004</v>
      </c>
      <c r="AU250">
        <v>2338.4</v>
      </c>
    </row>
    <row r="251" spans="1:47">
      <c r="A251" t="s">
        <v>1115</v>
      </c>
      <c r="B251" t="s">
        <v>1116</v>
      </c>
      <c r="C251" t="s">
        <v>1117</v>
      </c>
      <c r="D251" t="s">
        <v>993</v>
      </c>
      <c r="E251">
        <v>30234.17</v>
      </c>
      <c r="F251">
        <v>0.12</v>
      </c>
      <c r="G251">
        <v>3628.1003999999998</v>
      </c>
      <c r="H251">
        <v>26606.069599999999</v>
      </c>
      <c r="I251">
        <v>5321.2139200000001</v>
      </c>
      <c r="J251">
        <v>639</v>
      </c>
      <c r="K251">
        <v>575</v>
      </c>
      <c r="L251">
        <v>33141.283519999997</v>
      </c>
      <c r="M251">
        <v>4353.72048</v>
      </c>
      <c r="O251">
        <v>250</v>
      </c>
      <c r="P251">
        <v>30</v>
      </c>
      <c r="Q251">
        <v>220</v>
      </c>
      <c r="R251">
        <v>264</v>
      </c>
      <c r="S251">
        <v>33405.283519999997</v>
      </c>
      <c r="T251">
        <v>4389.72048</v>
      </c>
      <c r="V251">
        <v>554.16999999999996</v>
      </c>
      <c r="W251">
        <v>66.500399999999999</v>
      </c>
      <c r="X251">
        <v>487.66959999999995</v>
      </c>
      <c r="Y251">
        <v>585.20351999999991</v>
      </c>
      <c r="Z251">
        <v>33726.48704</v>
      </c>
      <c r="AA251">
        <v>4433.5209599999998</v>
      </c>
      <c r="AJ251">
        <v>0.08</v>
      </c>
      <c r="AK251">
        <v>2418.7336</v>
      </c>
      <c r="AL251">
        <v>0.12</v>
      </c>
      <c r="AM251">
        <v>3628.1003999999998</v>
      </c>
      <c r="AN251">
        <v>0.12</v>
      </c>
      <c r="AO251">
        <v>3628.1003999999998</v>
      </c>
      <c r="AP251">
        <v>0.08</v>
      </c>
      <c r="AQ251">
        <v>2418.7336</v>
      </c>
      <c r="AR251">
        <v>20.000000000000004</v>
      </c>
      <c r="AS251">
        <v>2438.7336</v>
      </c>
      <c r="AT251">
        <v>44.333600000000004</v>
      </c>
      <c r="AU251">
        <v>2463.0672</v>
      </c>
    </row>
    <row r="252" spans="1:47">
      <c r="A252" t="s">
        <v>1118</v>
      </c>
      <c r="B252" t="s">
        <v>1119</v>
      </c>
      <c r="C252" t="s">
        <v>1120</v>
      </c>
      <c r="D252" t="s">
        <v>1121</v>
      </c>
      <c r="E252">
        <v>31275.83</v>
      </c>
      <c r="F252">
        <v>0.12</v>
      </c>
      <c r="G252">
        <v>3753.0996</v>
      </c>
      <c r="H252">
        <v>27522.7304</v>
      </c>
      <c r="I252">
        <v>5504.5460800000001</v>
      </c>
      <c r="J252">
        <v>639</v>
      </c>
      <c r="K252">
        <v>575</v>
      </c>
      <c r="L252">
        <v>34241.27648</v>
      </c>
      <c r="M252">
        <v>4503.7195199999996</v>
      </c>
      <c r="O252">
        <v>250</v>
      </c>
      <c r="P252">
        <v>30</v>
      </c>
      <c r="Q252">
        <v>220</v>
      </c>
      <c r="R252">
        <v>264</v>
      </c>
      <c r="S252">
        <v>34505.27648</v>
      </c>
      <c r="T252">
        <v>4539.7195199999996</v>
      </c>
      <c r="V252">
        <v>554.16999999999996</v>
      </c>
      <c r="W252">
        <v>66.500399999999999</v>
      </c>
      <c r="X252">
        <v>487.66959999999995</v>
      </c>
      <c r="Y252">
        <v>585.20351999999991</v>
      </c>
      <c r="Z252">
        <v>34826.480000000003</v>
      </c>
      <c r="AA252">
        <v>4583.5199999999995</v>
      </c>
      <c r="AJ252">
        <v>0.08</v>
      </c>
      <c r="AK252">
        <v>2502.0664000000002</v>
      </c>
      <c r="AL252">
        <v>0.12</v>
      </c>
      <c r="AM252">
        <v>3753.0996</v>
      </c>
      <c r="AN252">
        <v>0.12</v>
      </c>
      <c r="AO252">
        <v>3753.0996</v>
      </c>
      <c r="AP252">
        <v>0.08</v>
      </c>
      <c r="AQ252">
        <v>2502.0664000000002</v>
      </c>
      <c r="AR252">
        <v>20.000000000000004</v>
      </c>
      <c r="AS252">
        <v>2522.0664000000002</v>
      </c>
      <c r="AT252">
        <v>44.333600000000004</v>
      </c>
      <c r="AU252">
        <v>2546.4</v>
      </c>
    </row>
    <row r="253" spans="1:47">
      <c r="A253" t="s">
        <v>1122</v>
      </c>
      <c r="B253" t="s">
        <v>1123</v>
      </c>
      <c r="C253" t="s">
        <v>1124</v>
      </c>
      <c r="D253" t="s">
        <v>997</v>
      </c>
      <c r="E253">
        <v>26930</v>
      </c>
      <c r="F253">
        <v>0.12</v>
      </c>
      <c r="G253">
        <v>3231.6</v>
      </c>
      <c r="H253">
        <v>23698.400000000001</v>
      </c>
      <c r="I253">
        <v>4739.68</v>
      </c>
      <c r="J253">
        <v>639</v>
      </c>
      <c r="K253">
        <v>585</v>
      </c>
      <c r="L253">
        <v>29662.080000000002</v>
      </c>
      <c r="M253">
        <v>3877.9199999999996</v>
      </c>
      <c r="O253">
        <v>250</v>
      </c>
      <c r="P253">
        <v>30</v>
      </c>
      <c r="Q253">
        <v>220</v>
      </c>
      <c r="R253">
        <v>264</v>
      </c>
      <c r="S253">
        <v>29926.080000000002</v>
      </c>
      <c r="T253">
        <v>3913.9199999999996</v>
      </c>
      <c r="V253">
        <v>554.16999999999996</v>
      </c>
      <c r="W253">
        <v>66.500399999999999</v>
      </c>
      <c r="X253">
        <v>487.66959999999995</v>
      </c>
      <c r="Y253">
        <v>585.20351999999991</v>
      </c>
      <c r="Z253">
        <v>30247.283520000001</v>
      </c>
      <c r="AA253">
        <v>3957.7204799999995</v>
      </c>
      <c r="AJ253">
        <v>0.08</v>
      </c>
      <c r="AK253">
        <v>2154.4</v>
      </c>
      <c r="AL253">
        <v>0.12</v>
      </c>
      <c r="AM253">
        <v>3231.6</v>
      </c>
      <c r="AN253">
        <v>0.12</v>
      </c>
      <c r="AO253">
        <v>3231.6</v>
      </c>
      <c r="AP253">
        <v>0.08</v>
      </c>
      <c r="AQ253">
        <v>2154.4</v>
      </c>
      <c r="AR253">
        <v>20.000000000000004</v>
      </c>
      <c r="AS253">
        <v>2174.4</v>
      </c>
      <c r="AT253">
        <v>44.333600000000004</v>
      </c>
      <c r="AU253">
        <v>2198.7336</v>
      </c>
    </row>
    <row r="254" spans="1:47">
      <c r="A254" t="s">
        <v>1125</v>
      </c>
      <c r="B254" t="s">
        <v>1126</v>
      </c>
      <c r="C254" t="s">
        <v>1127</v>
      </c>
      <c r="D254" t="s">
        <v>1001</v>
      </c>
      <c r="E254">
        <v>29117.5</v>
      </c>
      <c r="F254">
        <v>0.12</v>
      </c>
      <c r="G254">
        <v>3494.1</v>
      </c>
      <c r="H254">
        <v>25623.4</v>
      </c>
      <c r="I254">
        <v>5124.68</v>
      </c>
      <c r="J254">
        <v>639</v>
      </c>
      <c r="K254">
        <v>220</v>
      </c>
      <c r="L254">
        <v>31607.08</v>
      </c>
      <c r="M254">
        <v>4192.92</v>
      </c>
      <c r="O254">
        <v>250</v>
      </c>
      <c r="P254">
        <v>30</v>
      </c>
      <c r="Q254">
        <v>220</v>
      </c>
      <c r="R254">
        <v>264</v>
      </c>
      <c r="S254">
        <v>31871.08</v>
      </c>
      <c r="T254">
        <v>4228.92</v>
      </c>
      <c r="V254">
        <v>554.16999999999996</v>
      </c>
      <c r="W254">
        <v>66.500399999999999</v>
      </c>
      <c r="X254">
        <v>487.66959999999995</v>
      </c>
      <c r="Y254">
        <v>585.20351999999991</v>
      </c>
      <c r="Z254">
        <v>32192.283520000001</v>
      </c>
      <c r="AA254">
        <v>4272.72048</v>
      </c>
      <c r="AJ254">
        <v>0.08</v>
      </c>
      <c r="AK254">
        <v>2329.4</v>
      </c>
      <c r="AL254">
        <v>0.12</v>
      </c>
      <c r="AM254">
        <v>3494.1</v>
      </c>
      <c r="AN254">
        <v>0.12</v>
      </c>
      <c r="AO254">
        <v>3494.1</v>
      </c>
      <c r="AP254">
        <v>0.08</v>
      </c>
      <c r="AQ254">
        <v>2329.4</v>
      </c>
      <c r="AR254">
        <v>20.000000000000004</v>
      </c>
      <c r="AS254">
        <v>2349.4</v>
      </c>
      <c r="AT254">
        <v>44.333600000000004</v>
      </c>
      <c r="AU254">
        <v>2373.7336</v>
      </c>
    </row>
    <row r="255" spans="1:47">
      <c r="A255" t="s">
        <v>1128</v>
      </c>
      <c r="B255" t="s">
        <v>1129</v>
      </c>
      <c r="C255" t="s">
        <v>1130</v>
      </c>
      <c r="D255" t="s">
        <v>1005</v>
      </c>
      <c r="E255">
        <v>30675.83</v>
      </c>
      <c r="F255">
        <v>0.12</v>
      </c>
      <c r="G255">
        <v>3681.0996</v>
      </c>
      <c r="H255">
        <v>26994.7304</v>
      </c>
      <c r="I255">
        <v>5398.9460800000006</v>
      </c>
      <c r="J255">
        <v>639</v>
      </c>
      <c r="K255">
        <v>575</v>
      </c>
      <c r="L255">
        <v>33607.676480000002</v>
      </c>
      <c r="M255">
        <v>4417.31952</v>
      </c>
      <c r="O255">
        <v>250</v>
      </c>
      <c r="P255">
        <v>30</v>
      </c>
      <c r="Q255">
        <v>220</v>
      </c>
      <c r="R255">
        <v>264</v>
      </c>
      <c r="S255">
        <v>33871.676480000002</v>
      </c>
      <c r="T255">
        <v>4453.31952</v>
      </c>
      <c r="V255">
        <v>554.16999999999996</v>
      </c>
      <c r="W255">
        <v>66.500399999999999</v>
      </c>
      <c r="X255">
        <v>487.66959999999995</v>
      </c>
      <c r="Y255">
        <v>585.20351999999991</v>
      </c>
      <c r="Z255">
        <v>34192.880000000005</v>
      </c>
      <c r="AA255">
        <v>4497.12</v>
      </c>
      <c r="AJ255">
        <v>0.08</v>
      </c>
      <c r="AK255">
        <v>2454.0664000000002</v>
      </c>
      <c r="AL255">
        <v>0.12</v>
      </c>
      <c r="AM255">
        <v>3681.0996</v>
      </c>
      <c r="AN255">
        <v>0.12</v>
      </c>
      <c r="AO255">
        <v>3681.0996</v>
      </c>
      <c r="AP255">
        <v>0.08</v>
      </c>
      <c r="AQ255">
        <v>2454.0664000000002</v>
      </c>
      <c r="AR255">
        <v>20.000000000000004</v>
      </c>
      <c r="AS255">
        <v>2474.0664000000002</v>
      </c>
      <c r="AT255">
        <v>44.333600000000004</v>
      </c>
      <c r="AU255">
        <v>2498.4</v>
      </c>
    </row>
    <row r="256" spans="1:47">
      <c r="A256" t="s">
        <v>1131</v>
      </c>
      <c r="B256" t="s">
        <v>1132</v>
      </c>
      <c r="C256" t="s">
        <v>1133</v>
      </c>
      <c r="D256" t="s">
        <v>1134</v>
      </c>
      <c r="E256">
        <v>31717.5</v>
      </c>
      <c r="F256">
        <v>0.12</v>
      </c>
      <c r="G256">
        <v>3806.1</v>
      </c>
      <c r="H256">
        <v>27911.4</v>
      </c>
      <c r="I256">
        <v>5582.2800000000007</v>
      </c>
      <c r="J256">
        <v>639</v>
      </c>
      <c r="K256">
        <v>575</v>
      </c>
      <c r="L256">
        <v>34707.68</v>
      </c>
      <c r="M256">
        <v>4567.32</v>
      </c>
      <c r="O256">
        <v>250</v>
      </c>
      <c r="P256">
        <v>30</v>
      </c>
      <c r="Q256">
        <v>220</v>
      </c>
      <c r="R256">
        <v>264</v>
      </c>
      <c r="S256">
        <v>34971.68</v>
      </c>
      <c r="T256">
        <v>4603.32</v>
      </c>
      <c r="V256">
        <v>554.16999999999996</v>
      </c>
      <c r="W256">
        <v>66.500399999999999</v>
      </c>
      <c r="X256">
        <v>487.66959999999995</v>
      </c>
      <c r="Y256">
        <v>585.20351999999991</v>
      </c>
      <c r="Z256">
        <v>35292.883520000003</v>
      </c>
      <c r="AA256">
        <v>4647.1204799999996</v>
      </c>
      <c r="AJ256">
        <v>0.08</v>
      </c>
      <c r="AK256">
        <v>2537.4</v>
      </c>
      <c r="AL256">
        <v>0.12</v>
      </c>
      <c r="AM256">
        <v>3806.1</v>
      </c>
      <c r="AN256">
        <v>0.12</v>
      </c>
      <c r="AO256">
        <v>3806.1</v>
      </c>
      <c r="AP256">
        <v>0.08</v>
      </c>
      <c r="AQ256">
        <v>2537.4</v>
      </c>
      <c r="AR256">
        <v>20.000000000000004</v>
      </c>
      <c r="AS256">
        <v>2557.4</v>
      </c>
      <c r="AT256">
        <v>44.333600000000004</v>
      </c>
      <c r="AU256">
        <v>2581.7336</v>
      </c>
    </row>
    <row r="257" spans="1:47">
      <c r="A257" t="s">
        <v>1135</v>
      </c>
    </row>
    <row r="258" spans="1:47">
      <c r="A258" t="s">
        <v>1136</v>
      </c>
      <c r="B258" t="s">
        <v>1137</v>
      </c>
      <c r="C258" t="s">
        <v>1138</v>
      </c>
      <c r="D258" t="s">
        <v>1010</v>
      </c>
      <c r="E258">
        <v>27125.83</v>
      </c>
      <c r="F258">
        <v>0.12</v>
      </c>
      <c r="G258">
        <v>3255.0996</v>
      </c>
      <c r="H258">
        <v>23870.7304</v>
      </c>
      <c r="I258">
        <v>4774.1460800000004</v>
      </c>
      <c r="J258">
        <v>639</v>
      </c>
      <c r="K258">
        <v>180</v>
      </c>
      <c r="L258">
        <v>29463.876479999999</v>
      </c>
      <c r="M258">
        <v>3906.1195199999997</v>
      </c>
      <c r="O258">
        <v>250</v>
      </c>
      <c r="P258">
        <v>30</v>
      </c>
      <c r="Q258">
        <v>220</v>
      </c>
      <c r="R258">
        <v>264</v>
      </c>
      <c r="S258">
        <v>29727.876479999999</v>
      </c>
      <c r="T258">
        <v>3942.1195199999997</v>
      </c>
      <c r="V258">
        <v>554.16999999999996</v>
      </c>
      <c r="W258">
        <v>66.500399999999999</v>
      </c>
      <c r="X258">
        <v>487.66959999999995</v>
      </c>
      <c r="Y258">
        <v>585.20351999999991</v>
      </c>
      <c r="Z258">
        <v>30049.079999999998</v>
      </c>
      <c r="AA258">
        <v>3985.9199999999996</v>
      </c>
      <c r="AJ258">
        <v>0.08</v>
      </c>
      <c r="AK258">
        <v>2170.0664000000002</v>
      </c>
      <c r="AL258">
        <v>0.12</v>
      </c>
      <c r="AM258">
        <v>3255.0996</v>
      </c>
      <c r="AN258">
        <v>0.12</v>
      </c>
      <c r="AO258">
        <v>3255.0996</v>
      </c>
      <c r="AP258">
        <v>0.08</v>
      </c>
      <c r="AQ258">
        <v>2170.0664000000002</v>
      </c>
      <c r="AR258">
        <v>20.000000000000004</v>
      </c>
      <c r="AS258">
        <v>2190.0664000000002</v>
      </c>
      <c r="AT258">
        <v>44.333600000000004</v>
      </c>
      <c r="AU258">
        <v>2214.4</v>
      </c>
    </row>
    <row r="259" spans="1:47">
      <c r="A259" t="s">
        <v>1139</v>
      </c>
      <c r="B259" t="s">
        <v>1140</v>
      </c>
      <c r="C259" t="s">
        <v>1141</v>
      </c>
      <c r="D259" t="s">
        <v>1142</v>
      </c>
      <c r="E259">
        <v>27396.67</v>
      </c>
      <c r="F259">
        <v>0.12</v>
      </c>
      <c r="G259">
        <v>3287.6003999999998</v>
      </c>
      <c r="H259">
        <v>24109.069599999999</v>
      </c>
      <c r="I259">
        <v>4821.8139199999996</v>
      </c>
      <c r="J259">
        <v>639</v>
      </c>
      <c r="K259">
        <v>180</v>
      </c>
      <c r="L259">
        <v>29749.883519999999</v>
      </c>
      <c r="M259">
        <v>3945.1204799999996</v>
      </c>
      <c r="O259">
        <v>250</v>
      </c>
      <c r="P259">
        <v>30</v>
      </c>
      <c r="Q259">
        <v>220</v>
      </c>
      <c r="R259">
        <v>264</v>
      </c>
      <c r="S259">
        <v>30013.883519999999</v>
      </c>
      <c r="T259">
        <v>3981.1204799999996</v>
      </c>
      <c r="V259">
        <v>554.16999999999996</v>
      </c>
      <c r="W259">
        <v>66.500399999999999</v>
      </c>
      <c r="X259">
        <v>487.66959999999995</v>
      </c>
      <c r="Y259">
        <v>585.20351999999991</v>
      </c>
      <c r="Z259">
        <v>30335.087039999999</v>
      </c>
      <c r="AA259">
        <v>4024.9209599999995</v>
      </c>
      <c r="AJ259">
        <v>0.08</v>
      </c>
      <c r="AK259">
        <v>2191.7336</v>
      </c>
      <c r="AL259">
        <v>0.12</v>
      </c>
      <c r="AM259">
        <v>3287.6003999999998</v>
      </c>
      <c r="AN259">
        <v>0.12</v>
      </c>
      <c r="AO259">
        <v>3287.6003999999998</v>
      </c>
      <c r="AP259">
        <v>0.08</v>
      </c>
      <c r="AQ259">
        <v>2191.7336</v>
      </c>
      <c r="AR259">
        <v>20.000000000000004</v>
      </c>
      <c r="AS259">
        <v>2211.7336</v>
      </c>
      <c r="AT259">
        <v>44.333600000000004</v>
      </c>
      <c r="AU259">
        <v>2236.0672</v>
      </c>
    </row>
    <row r="260" spans="1:47">
      <c r="A260" t="s">
        <v>1143</v>
      </c>
      <c r="B260" t="s">
        <v>1144</v>
      </c>
      <c r="C260" t="s">
        <v>1145</v>
      </c>
      <c r="D260" t="s">
        <v>1022</v>
      </c>
      <c r="E260">
        <v>28959.17</v>
      </c>
      <c r="F260">
        <v>0.12</v>
      </c>
      <c r="G260">
        <v>3475.1003999999998</v>
      </c>
      <c r="H260">
        <v>25484.069599999999</v>
      </c>
      <c r="I260">
        <v>5096.8139200000005</v>
      </c>
      <c r="J260">
        <v>639</v>
      </c>
      <c r="K260">
        <v>180</v>
      </c>
      <c r="L260">
        <v>31399.883519999999</v>
      </c>
      <c r="M260">
        <v>4170.1204799999996</v>
      </c>
      <c r="O260">
        <v>250</v>
      </c>
      <c r="P260">
        <v>30</v>
      </c>
      <c r="Q260">
        <v>220</v>
      </c>
      <c r="R260">
        <v>264</v>
      </c>
      <c r="S260">
        <v>31663.883519999999</v>
      </c>
      <c r="T260">
        <v>4206.1204799999996</v>
      </c>
      <c r="V260">
        <v>554.16999999999996</v>
      </c>
      <c r="W260">
        <v>66.500399999999999</v>
      </c>
      <c r="X260">
        <v>487.66959999999995</v>
      </c>
      <c r="Y260">
        <v>585.20351999999991</v>
      </c>
      <c r="Z260">
        <v>31985.087039999999</v>
      </c>
      <c r="AA260">
        <v>4249.9209599999995</v>
      </c>
      <c r="AJ260">
        <v>0.08</v>
      </c>
      <c r="AK260">
        <v>2316.7336</v>
      </c>
      <c r="AL260">
        <v>0.12</v>
      </c>
      <c r="AM260">
        <v>3475.1003999999998</v>
      </c>
      <c r="AN260">
        <v>0.12</v>
      </c>
      <c r="AO260">
        <v>3475.1003999999998</v>
      </c>
      <c r="AP260">
        <v>0.08</v>
      </c>
      <c r="AQ260">
        <v>2316.7336</v>
      </c>
      <c r="AR260">
        <v>20.000000000000004</v>
      </c>
      <c r="AS260">
        <v>2336.7336</v>
      </c>
      <c r="AT260">
        <v>44.333600000000004</v>
      </c>
      <c r="AU260">
        <v>2361.0672</v>
      </c>
    </row>
    <row r="261" spans="1:47">
      <c r="A261" t="s">
        <v>1146</v>
      </c>
      <c r="B261" t="s">
        <v>1147</v>
      </c>
      <c r="C261" t="s">
        <v>1148</v>
      </c>
      <c r="D261" t="s">
        <v>1149</v>
      </c>
      <c r="E261">
        <v>29438.33</v>
      </c>
      <c r="F261">
        <v>0.12</v>
      </c>
      <c r="G261">
        <v>3532.5996</v>
      </c>
      <c r="H261">
        <v>25905.7304</v>
      </c>
      <c r="I261">
        <v>5181.1460800000004</v>
      </c>
      <c r="J261">
        <v>639</v>
      </c>
      <c r="K261">
        <v>180</v>
      </c>
      <c r="L261">
        <v>31905.876479999999</v>
      </c>
      <c r="M261">
        <v>4239.1195200000002</v>
      </c>
      <c r="O261">
        <v>250</v>
      </c>
      <c r="P261">
        <v>30</v>
      </c>
      <c r="Q261">
        <v>220</v>
      </c>
      <c r="R261">
        <v>264</v>
      </c>
      <c r="S261">
        <v>32169.876479999999</v>
      </c>
      <c r="T261">
        <v>4275.1195200000002</v>
      </c>
      <c r="V261">
        <v>554.16999999999996</v>
      </c>
      <c r="W261">
        <v>66.500399999999999</v>
      </c>
      <c r="X261">
        <v>487.66959999999995</v>
      </c>
      <c r="Y261">
        <v>585.20351999999991</v>
      </c>
      <c r="Z261">
        <v>32491.079999999998</v>
      </c>
      <c r="AA261">
        <v>4318.92</v>
      </c>
      <c r="AJ261">
        <v>0.08</v>
      </c>
      <c r="AK261">
        <v>2355.0664000000002</v>
      </c>
      <c r="AL261">
        <v>0.12</v>
      </c>
      <c r="AM261">
        <v>3532.5996</v>
      </c>
      <c r="AN261">
        <v>0.12</v>
      </c>
      <c r="AO261">
        <v>3532.5996</v>
      </c>
      <c r="AP261">
        <v>0.08</v>
      </c>
      <c r="AQ261">
        <v>2355.0664000000002</v>
      </c>
      <c r="AR261">
        <v>20.000000000000004</v>
      </c>
      <c r="AS261">
        <v>2375.0664000000002</v>
      </c>
      <c r="AT261">
        <v>44.333600000000004</v>
      </c>
      <c r="AU261">
        <v>2399.4</v>
      </c>
    </row>
    <row r="262" spans="1:47">
      <c r="A262" t="s">
        <v>1150</v>
      </c>
      <c r="B262" t="s">
        <v>1151</v>
      </c>
      <c r="C262" t="s">
        <v>1152</v>
      </c>
      <c r="D262" t="s">
        <v>1014</v>
      </c>
      <c r="E262">
        <v>29125.83</v>
      </c>
      <c r="F262">
        <v>0.12</v>
      </c>
      <c r="G262">
        <v>3495.0996</v>
      </c>
      <c r="H262">
        <v>25630.7304</v>
      </c>
      <c r="I262">
        <v>5126.1460800000004</v>
      </c>
      <c r="J262">
        <v>639</v>
      </c>
      <c r="K262">
        <v>220</v>
      </c>
      <c r="L262">
        <v>31615.876479999999</v>
      </c>
      <c r="M262">
        <v>4194.1195200000002</v>
      </c>
      <c r="O262">
        <v>250</v>
      </c>
      <c r="P262">
        <v>30</v>
      </c>
      <c r="Q262">
        <v>220</v>
      </c>
      <c r="R262">
        <v>264</v>
      </c>
      <c r="S262">
        <v>31879.876479999999</v>
      </c>
      <c r="T262">
        <v>4230.1195200000002</v>
      </c>
      <c r="V262">
        <v>554.16999999999996</v>
      </c>
      <c r="W262">
        <v>66.500399999999999</v>
      </c>
      <c r="X262">
        <v>487.66959999999995</v>
      </c>
      <c r="Y262">
        <v>585.20351999999991</v>
      </c>
      <c r="Z262">
        <v>32201.079999999998</v>
      </c>
      <c r="AA262">
        <v>4273.92</v>
      </c>
      <c r="AJ262">
        <v>0.08</v>
      </c>
      <c r="AK262">
        <v>2330.0664000000002</v>
      </c>
      <c r="AL262">
        <v>0.12</v>
      </c>
      <c r="AM262">
        <v>3495.0996</v>
      </c>
      <c r="AN262">
        <v>0.12</v>
      </c>
      <c r="AO262">
        <v>3495.0996</v>
      </c>
      <c r="AP262">
        <v>0.08</v>
      </c>
      <c r="AQ262">
        <v>2330.0664000000002</v>
      </c>
      <c r="AR262">
        <v>20.000000000000004</v>
      </c>
      <c r="AS262">
        <v>2350.0664000000002</v>
      </c>
      <c r="AT262">
        <v>44.333600000000004</v>
      </c>
      <c r="AU262">
        <v>2374.4</v>
      </c>
    </row>
    <row r="263" spans="1:47">
      <c r="A263" t="s">
        <v>1153</v>
      </c>
      <c r="B263" t="s">
        <v>1154</v>
      </c>
      <c r="C263" t="s">
        <v>1155</v>
      </c>
      <c r="D263" t="s">
        <v>1156</v>
      </c>
      <c r="E263">
        <v>29542.5</v>
      </c>
      <c r="F263">
        <v>0.12</v>
      </c>
      <c r="G263">
        <v>3545.1</v>
      </c>
      <c r="H263">
        <v>25997.4</v>
      </c>
      <c r="I263">
        <v>5199.4800000000005</v>
      </c>
      <c r="J263">
        <v>639</v>
      </c>
      <c r="K263">
        <v>220</v>
      </c>
      <c r="L263">
        <v>32055.88</v>
      </c>
      <c r="M263">
        <v>4254.12</v>
      </c>
      <c r="O263">
        <v>250</v>
      </c>
      <c r="P263">
        <v>30</v>
      </c>
      <c r="Q263">
        <v>220</v>
      </c>
      <c r="R263">
        <v>264</v>
      </c>
      <c r="S263">
        <v>32319.88</v>
      </c>
      <c r="T263">
        <v>4290.12</v>
      </c>
      <c r="V263">
        <v>554.16999999999996</v>
      </c>
      <c r="W263">
        <v>66.500399999999999</v>
      </c>
      <c r="X263">
        <v>487.66959999999995</v>
      </c>
      <c r="Y263">
        <v>585.20351999999991</v>
      </c>
      <c r="Z263">
        <v>32641.08352</v>
      </c>
      <c r="AA263">
        <v>4333.9204799999998</v>
      </c>
      <c r="AJ263">
        <v>0.08</v>
      </c>
      <c r="AK263">
        <v>2363.4</v>
      </c>
      <c r="AL263">
        <v>0.12</v>
      </c>
      <c r="AM263">
        <v>3545.1</v>
      </c>
      <c r="AN263">
        <v>0.12</v>
      </c>
      <c r="AO263">
        <v>3545.1</v>
      </c>
      <c r="AP263">
        <v>0.08</v>
      </c>
      <c r="AQ263">
        <v>2363.4</v>
      </c>
      <c r="AR263">
        <v>20.000000000000004</v>
      </c>
      <c r="AS263">
        <v>2383.4</v>
      </c>
      <c r="AT263">
        <v>44.333600000000004</v>
      </c>
      <c r="AU263">
        <v>2407.7336</v>
      </c>
    </row>
    <row r="264" spans="1:47">
      <c r="A264" t="s">
        <v>1157</v>
      </c>
      <c r="B264" t="s">
        <v>1158</v>
      </c>
      <c r="C264" t="s">
        <v>1159</v>
      </c>
      <c r="D264" t="s">
        <v>1160</v>
      </c>
      <c r="E264">
        <v>29396.67</v>
      </c>
      <c r="F264">
        <v>0.12</v>
      </c>
      <c r="G264">
        <v>3527.6003999999998</v>
      </c>
      <c r="H264">
        <v>25869.069599999999</v>
      </c>
      <c r="I264">
        <v>5173.8139200000005</v>
      </c>
      <c r="J264">
        <v>639</v>
      </c>
      <c r="K264">
        <v>220</v>
      </c>
      <c r="L264">
        <v>31901.883519999999</v>
      </c>
      <c r="M264">
        <v>4233.1204799999996</v>
      </c>
      <c r="O264">
        <v>250</v>
      </c>
      <c r="P264">
        <v>30</v>
      </c>
      <c r="Q264">
        <v>220</v>
      </c>
      <c r="R264">
        <v>264</v>
      </c>
      <c r="S264">
        <v>32165.883519999999</v>
      </c>
      <c r="T264">
        <v>4269.1204799999996</v>
      </c>
      <c r="V264">
        <v>554.16999999999996</v>
      </c>
      <c r="W264">
        <v>66.500399999999999</v>
      </c>
      <c r="X264">
        <v>487.66959999999995</v>
      </c>
      <c r="Y264">
        <v>585.20351999999991</v>
      </c>
      <c r="Z264">
        <v>32487.087039999999</v>
      </c>
      <c r="AA264">
        <v>4312.9209599999995</v>
      </c>
      <c r="AJ264">
        <v>0.08</v>
      </c>
      <c r="AK264">
        <v>2351.7336</v>
      </c>
      <c r="AL264">
        <v>0.12</v>
      </c>
      <c r="AM264">
        <v>3527.6003999999998</v>
      </c>
      <c r="AN264">
        <v>0.12</v>
      </c>
      <c r="AO264">
        <v>3527.6003999999998</v>
      </c>
      <c r="AP264">
        <v>0.08</v>
      </c>
      <c r="AQ264">
        <v>2351.7336</v>
      </c>
      <c r="AR264">
        <v>20.000000000000004</v>
      </c>
      <c r="AS264">
        <v>2371.7336</v>
      </c>
      <c r="AT264">
        <v>44.333600000000004</v>
      </c>
      <c r="AU264">
        <v>2396.0672</v>
      </c>
    </row>
    <row r="265" spans="1:47">
      <c r="A265" t="s">
        <v>1161</v>
      </c>
      <c r="B265" t="s">
        <v>1162</v>
      </c>
      <c r="C265" t="s">
        <v>1163</v>
      </c>
      <c r="D265" t="s">
        <v>1164</v>
      </c>
      <c r="E265">
        <v>29813.33</v>
      </c>
      <c r="F265">
        <v>0.12</v>
      </c>
      <c r="G265">
        <v>3577.5996</v>
      </c>
      <c r="H265">
        <v>26235.7304</v>
      </c>
      <c r="I265">
        <v>5247.1460800000004</v>
      </c>
      <c r="J265">
        <v>639</v>
      </c>
      <c r="K265">
        <v>220</v>
      </c>
      <c r="L265">
        <v>32341.876479999999</v>
      </c>
      <c r="M265">
        <v>4293.1195200000002</v>
      </c>
      <c r="O265">
        <v>250</v>
      </c>
      <c r="P265">
        <v>30</v>
      </c>
      <c r="Q265">
        <v>220</v>
      </c>
      <c r="R265">
        <v>264</v>
      </c>
      <c r="S265">
        <v>32605.876479999999</v>
      </c>
      <c r="T265">
        <v>4329.1195200000002</v>
      </c>
      <c r="V265">
        <v>554.16999999999996</v>
      </c>
      <c r="W265">
        <v>66.500399999999999</v>
      </c>
      <c r="X265">
        <v>487.66959999999995</v>
      </c>
      <c r="Y265">
        <v>585.20351999999991</v>
      </c>
      <c r="Z265">
        <v>32927.08</v>
      </c>
      <c r="AA265">
        <v>4372.92</v>
      </c>
      <c r="AJ265">
        <v>0.08</v>
      </c>
      <c r="AK265">
        <v>2385.0664000000002</v>
      </c>
      <c r="AL265">
        <v>0.12</v>
      </c>
      <c r="AM265">
        <v>3577.5996</v>
      </c>
      <c r="AN265">
        <v>0.12</v>
      </c>
      <c r="AO265">
        <v>3577.5996</v>
      </c>
      <c r="AP265">
        <v>0.08</v>
      </c>
      <c r="AQ265">
        <v>2385.0664000000002</v>
      </c>
      <c r="AR265">
        <v>20.000000000000004</v>
      </c>
      <c r="AS265">
        <v>2405.0664000000002</v>
      </c>
      <c r="AT265">
        <v>44.333600000000004</v>
      </c>
      <c r="AU265">
        <v>2429.4</v>
      </c>
    </row>
    <row r="266" spans="1:47">
      <c r="A266" t="s">
        <v>1165</v>
      </c>
      <c r="B266" t="s">
        <v>1166</v>
      </c>
      <c r="C266" t="s">
        <v>1167</v>
      </c>
      <c r="D266" t="s">
        <v>1018</v>
      </c>
      <c r="E266">
        <v>30725.83</v>
      </c>
      <c r="F266">
        <v>0.12</v>
      </c>
      <c r="G266">
        <v>3687.0996</v>
      </c>
      <c r="H266">
        <v>27038.7304</v>
      </c>
      <c r="I266">
        <v>5407.7460800000008</v>
      </c>
      <c r="J266">
        <v>639</v>
      </c>
      <c r="K266">
        <v>220</v>
      </c>
      <c r="L266">
        <v>33305.476479999998</v>
      </c>
      <c r="M266">
        <v>4424.5195199999998</v>
      </c>
      <c r="O266">
        <v>250</v>
      </c>
      <c r="P266">
        <v>30</v>
      </c>
      <c r="Q266">
        <v>220</v>
      </c>
      <c r="R266">
        <v>264</v>
      </c>
      <c r="S266">
        <v>33569.476479999998</v>
      </c>
      <c r="T266">
        <v>4460.5195199999998</v>
      </c>
      <c r="V266">
        <v>554.16999999999996</v>
      </c>
      <c r="W266">
        <v>66.500399999999999</v>
      </c>
      <c r="X266">
        <v>487.66959999999995</v>
      </c>
      <c r="Y266">
        <v>585.20351999999991</v>
      </c>
      <c r="Z266">
        <v>33890.68</v>
      </c>
      <c r="AA266">
        <v>4504.32</v>
      </c>
      <c r="AJ266">
        <v>0.08</v>
      </c>
      <c r="AK266">
        <v>2458.0664000000002</v>
      </c>
      <c r="AL266">
        <v>0.12</v>
      </c>
      <c r="AM266">
        <v>3687.0996</v>
      </c>
      <c r="AN266">
        <v>0.12</v>
      </c>
      <c r="AO266">
        <v>3687.0996</v>
      </c>
      <c r="AP266">
        <v>0.08</v>
      </c>
      <c r="AQ266">
        <v>2458.0664000000002</v>
      </c>
      <c r="AR266">
        <v>20.000000000000004</v>
      </c>
      <c r="AS266">
        <v>2478.0664000000002</v>
      </c>
      <c r="AT266">
        <v>44.333600000000004</v>
      </c>
      <c r="AU266">
        <v>2502.4</v>
      </c>
    </row>
    <row r="267" spans="1:47">
      <c r="A267" t="s">
        <v>1168</v>
      </c>
      <c r="B267" t="s">
        <v>1169</v>
      </c>
      <c r="C267" t="s">
        <v>1170</v>
      </c>
      <c r="D267" t="s">
        <v>1026</v>
      </c>
      <c r="E267">
        <v>31209.17</v>
      </c>
      <c r="F267">
        <v>0.12</v>
      </c>
      <c r="G267">
        <v>3745.1003999999998</v>
      </c>
      <c r="H267">
        <v>27464.069599999999</v>
      </c>
      <c r="I267">
        <v>5492.8139200000005</v>
      </c>
      <c r="J267">
        <v>639</v>
      </c>
      <c r="K267">
        <v>220</v>
      </c>
      <c r="L267">
        <v>33815.883520000003</v>
      </c>
      <c r="M267">
        <v>4494.1204799999996</v>
      </c>
      <c r="O267">
        <v>250</v>
      </c>
      <c r="P267">
        <v>30</v>
      </c>
      <c r="Q267">
        <v>220</v>
      </c>
      <c r="R267">
        <v>264</v>
      </c>
      <c r="S267">
        <v>34079.883520000003</v>
      </c>
      <c r="T267">
        <v>4530.1204799999996</v>
      </c>
      <c r="V267">
        <v>554.16999999999996</v>
      </c>
      <c r="W267">
        <v>66.500399999999999</v>
      </c>
      <c r="X267">
        <v>487.66959999999995</v>
      </c>
      <c r="Y267">
        <v>585.20351999999991</v>
      </c>
      <c r="Z267">
        <v>34401.087040000006</v>
      </c>
      <c r="AA267">
        <v>4573.9209599999995</v>
      </c>
      <c r="AJ267">
        <v>0.08</v>
      </c>
      <c r="AK267">
        <v>2496.7336</v>
      </c>
      <c r="AL267">
        <v>0.12</v>
      </c>
      <c r="AM267">
        <v>3745.1003999999998</v>
      </c>
      <c r="AN267">
        <v>0.12</v>
      </c>
      <c r="AO267">
        <v>3745.1003999999998</v>
      </c>
      <c r="AP267">
        <v>0.08</v>
      </c>
      <c r="AQ267">
        <v>2496.7336</v>
      </c>
      <c r="AR267">
        <v>20.000000000000004</v>
      </c>
      <c r="AS267">
        <v>2516.7336</v>
      </c>
      <c r="AT267">
        <v>44.333600000000004</v>
      </c>
      <c r="AU267">
        <v>2541.0672</v>
      </c>
    </row>
    <row r="268" spans="1:47">
      <c r="A268" t="s">
        <v>1171</v>
      </c>
      <c r="B268" t="s">
        <v>1172</v>
      </c>
      <c r="C268" t="s">
        <v>1173</v>
      </c>
      <c r="D268" t="s">
        <v>1174</v>
      </c>
      <c r="E268">
        <v>32459.17</v>
      </c>
      <c r="F268">
        <v>0.12</v>
      </c>
      <c r="G268">
        <v>3895.1003999999998</v>
      </c>
      <c r="H268">
        <v>28564.069599999999</v>
      </c>
      <c r="I268">
        <v>5712.8139200000005</v>
      </c>
      <c r="J268">
        <v>639</v>
      </c>
      <c r="K268">
        <v>220</v>
      </c>
      <c r="L268">
        <v>35135.883520000003</v>
      </c>
      <c r="M268">
        <v>4674.1204799999996</v>
      </c>
      <c r="O268">
        <v>250</v>
      </c>
      <c r="P268">
        <v>30</v>
      </c>
      <c r="Q268">
        <v>220</v>
      </c>
      <c r="R268">
        <v>264</v>
      </c>
      <c r="S268">
        <v>35399.883520000003</v>
      </c>
      <c r="T268">
        <v>4710.1204799999996</v>
      </c>
      <c r="V268">
        <v>554.16999999999996</v>
      </c>
      <c r="W268">
        <v>66.500399999999999</v>
      </c>
      <c r="X268">
        <v>487.66959999999995</v>
      </c>
      <c r="Y268">
        <v>585.20351999999991</v>
      </c>
      <c r="Z268">
        <v>35721.087040000006</v>
      </c>
      <c r="AA268">
        <v>4753.9209599999995</v>
      </c>
      <c r="AJ268">
        <v>0.08</v>
      </c>
      <c r="AK268">
        <v>2596.7336</v>
      </c>
      <c r="AL268">
        <v>0.12</v>
      </c>
      <c r="AM268">
        <v>3895.1003999999998</v>
      </c>
      <c r="AN268">
        <v>0.12</v>
      </c>
      <c r="AO268">
        <v>3895.1003999999998</v>
      </c>
      <c r="AP268">
        <v>0.08</v>
      </c>
      <c r="AQ268">
        <v>2596.7336</v>
      </c>
      <c r="AR268">
        <v>20.000000000000004</v>
      </c>
      <c r="AS268">
        <v>2616.7336</v>
      </c>
      <c r="AT268">
        <v>44.333600000000004</v>
      </c>
      <c r="AU268">
        <v>2641.0672</v>
      </c>
    </row>
    <row r="269" spans="1:47">
      <c r="A269" t="s">
        <v>1175</v>
      </c>
    </row>
    <row r="270" spans="1:47">
      <c r="A270" t="s">
        <v>1176</v>
      </c>
      <c r="B270" t="s">
        <v>1288</v>
      </c>
      <c r="C270" t="s">
        <v>1184</v>
      </c>
      <c r="D270" t="s">
        <v>1031</v>
      </c>
      <c r="E270">
        <v>32534.17</v>
      </c>
      <c r="F270">
        <v>0.08</v>
      </c>
      <c r="G270">
        <v>2602.7336</v>
      </c>
      <c r="H270">
        <v>29931.436399999999</v>
      </c>
      <c r="I270">
        <v>5986.2872800000005</v>
      </c>
      <c r="J270">
        <v>639</v>
      </c>
      <c r="K270">
        <v>0</v>
      </c>
      <c r="L270">
        <v>36556.723679999996</v>
      </c>
      <c r="M270">
        <v>3123.2803199999998</v>
      </c>
      <c r="O270">
        <v>250</v>
      </c>
      <c r="P270">
        <v>20</v>
      </c>
      <c r="Q270">
        <v>230</v>
      </c>
      <c r="R270">
        <v>276</v>
      </c>
      <c r="S270">
        <v>36832.723679999996</v>
      </c>
      <c r="T270">
        <v>3147.2803199999998</v>
      </c>
      <c r="V270">
        <v>554.16999999999996</v>
      </c>
      <c r="W270">
        <v>44.333599999999997</v>
      </c>
      <c r="X270">
        <v>509.83639999999997</v>
      </c>
      <c r="Y270">
        <v>611.80367999999999</v>
      </c>
      <c r="Z270">
        <v>37168.527359999993</v>
      </c>
      <c r="AA270">
        <v>3176.4806399999998</v>
      </c>
      <c r="AJ270">
        <v>0.08</v>
      </c>
      <c r="AK270">
        <v>2602.7336</v>
      </c>
      <c r="AL270">
        <v>0.08</v>
      </c>
      <c r="AM270">
        <v>2602.7336</v>
      </c>
      <c r="AN270">
        <v>0.12</v>
      </c>
      <c r="AO270">
        <v>3904.1003999999998</v>
      </c>
      <c r="AP270">
        <v>4.0000000000000008E-2</v>
      </c>
      <c r="AQ270">
        <v>1301.3668000000002</v>
      </c>
      <c r="AR270">
        <v>10.000000000000002</v>
      </c>
      <c r="AS270">
        <v>1311.3668000000002</v>
      </c>
      <c r="AT270">
        <v>22.166800000000002</v>
      </c>
      <c r="AU270">
        <v>1323.5336000000002</v>
      </c>
    </row>
    <row r="271" spans="1:47">
      <c r="A271" t="s">
        <v>1179</v>
      </c>
      <c r="B271" t="s">
        <v>1289</v>
      </c>
      <c r="C271" t="s">
        <v>1202</v>
      </c>
      <c r="D271" t="s">
        <v>1203</v>
      </c>
      <c r="E271">
        <v>33013.33</v>
      </c>
      <c r="F271">
        <v>0.08</v>
      </c>
      <c r="G271">
        <v>2641.0664000000002</v>
      </c>
      <c r="H271">
        <v>30372.263600000002</v>
      </c>
      <c r="I271">
        <v>6074.4527200000011</v>
      </c>
      <c r="J271">
        <v>639</v>
      </c>
      <c r="K271">
        <v>0</v>
      </c>
      <c r="L271">
        <v>37085.716320000007</v>
      </c>
      <c r="M271">
        <v>3169.2796800000001</v>
      </c>
      <c r="O271">
        <v>250</v>
      </c>
      <c r="P271">
        <v>20</v>
      </c>
      <c r="Q271">
        <v>230</v>
      </c>
      <c r="R271">
        <v>276</v>
      </c>
      <c r="S271">
        <v>37361.716320000007</v>
      </c>
      <c r="T271">
        <v>3193.2796800000001</v>
      </c>
      <c r="V271">
        <v>554.16999999999996</v>
      </c>
      <c r="W271">
        <v>44.333599999999997</v>
      </c>
      <c r="X271">
        <v>509.83639999999997</v>
      </c>
      <c r="Y271">
        <v>611.80367999999999</v>
      </c>
      <c r="Z271">
        <v>37697.520000000004</v>
      </c>
      <c r="AA271">
        <v>3222.48</v>
      </c>
      <c r="AJ271">
        <v>0.08</v>
      </c>
      <c r="AK271">
        <v>2641.0664000000002</v>
      </c>
      <c r="AL271">
        <v>0.08</v>
      </c>
      <c r="AM271">
        <v>2641.0664000000002</v>
      </c>
      <c r="AN271">
        <v>0.12</v>
      </c>
      <c r="AO271">
        <v>3961.5996</v>
      </c>
      <c r="AP271">
        <v>4.0000000000000008E-2</v>
      </c>
      <c r="AQ271">
        <v>1320.5332000000003</v>
      </c>
      <c r="AR271">
        <v>10.000000000000002</v>
      </c>
      <c r="AS271">
        <v>1330.5332000000003</v>
      </c>
      <c r="AT271">
        <v>22.166800000000002</v>
      </c>
      <c r="AU271">
        <v>1342.7000000000003</v>
      </c>
    </row>
    <row r="272" spans="1:47">
      <c r="A272" t="s">
        <v>1182</v>
      </c>
      <c r="B272" t="s">
        <v>1290</v>
      </c>
      <c r="C272" t="s">
        <v>1178</v>
      </c>
      <c r="D272" t="s">
        <v>1035</v>
      </c>
      <c r="E272">
        <v>32534.17</v>
      </c>
      <c r="F272">
        <v>0.08</v>
      </c>
      <c r="G272">
        <v>2602.7336</v>
      </c>
      <c r="H272">
        <v>29931.436399999999</v>
      </c>
      <c r="I272">
        <v>5986.2872800000005</v>
      </c>
      <c r="J272">
        <v>639</v>
      </c>
      <c r="K272">
        <v>0</v>
      </c>
      <c r="L272">
        <v>36556.723679999996</v>
      </c>
      <c r="M272">
        <v>3123.2803199999998</v>
      </c>
      <c r="O272">
        <v>250</v>
      </c>
      <c r="P272">
        <v>20</v>
      </c>
      <c r="Q272">
        <v>230</v>
      </c>
      <c r="R272">
        <v>276</v>
      </c>
      <c r="S272">
        <v>36832.723679999996</v>
      </c>
      <c r="T272">
        <v>3147.2803199999998</v>
      </c>
      <c r="V272">
        <v>554.16999999999996</v>
      </c>
      <c r="W272">
        <v>44.333599999999997</v>
      </c>
      <c r="X272">
        <v>509.83639999999997</v>
      </c>
      <c r="Y272">
        <v>611.80367999999999</v>
      </c>
      <c r="Z272">
        <v>37168.527359999993</v>
      </c>
      <c r="AA272">
        <v>3176.4806399999998</v>
      </c>
      <c r="AJ272">
        <v>0.08</v>
      </c>
      <c r="AK272">
        <v>2602.7336</v>
      </c>
      <c r="AL272">
        <v>0.08</v>
      </c>
      <c r="AM272">
        <v>2602.7336</v>
      </c>
      <c r="AN272">
        <v>0.12</v>
      </c>
      <c r="AO272">
        <v>3904.1003999999998</v>
      </c>
      <c r="AP272">
        <v>4.0000000000000008E-2</v>
      </c>
      <c r="AQ272">
        <v>1301.3668000000002</v>
      </c>
      <c r="AR272">
        <v>10.000000000000002</v>
      </c>
      <c r="AS272">
        <v>1311.3668000000002</v>
      </c>
      <c r="AT272">
        <v>22.166800000000002</v>
      </c>
      <c r="AU272">
        <v>1323.5336000000002</v>
      </c>
    </row>
    <row r="273" spans="1:47">
      <c r="A273" t="s">
        <v>1185</v>
      </c>
      <c r="B273" t="s">
        <v>1291</v>
      </c>
      <c r="C273" t="s">
        <v>1190</v>
      </c>
      <c r="D273" t="s">
        <v>1191</v>
      </c>
      <c r="E273">
        <v>32950.83</v>
      </c>
      <c r="F273">
        <v>0.08</v>
      </c>
      <c r="G273">
        <v>2636.0664000000002</v>
      </c>
      <c r="H273">
        <v>30314.763600000002</v>
      </c>
      <c r="I273">
        <v>6062.9527200000011</v>
      </c>
      <c r="J273">
        <v>639</v>
      </c>
      <c r="K273">
        <v>0</v>
      </c>
      <c r="L273">
        <v>37016.716320000007</v>
      </c>
      <c r="M273">
        <v>3163.2796800000001</v>
      </c>
      <c r="O273">
        <v>250</v>
      </c>
      <c r="P273">
        <v>20</v>
      </c>
      <c r="Q273">
        <v>230</v>
      </c>
      <c r="R273">
        <v>276</v>
      </c>
      <c r="S273">
        <v>37292.716320000007</v>
      </c>
      <c r="T273">
        <v>3187.2796800000001</v>
      </c>
      <c r="V273">
        <v>554.16999999999996</v>
      </c>
      <c r="W273">
        <v>44.333599999999997</v>
      </c>
      <c r="X273">
        <v>509.83639999999997</v>
      </c>
      <c r="Y273">
        <v>611.80367999999999</v>
      </c>
      <c r="Z273">
        <v>37628.520000000004</v>
      </c>
      <c r="AA273">
        <v>3216.48</v>
      </c>
      <c r="AJ273">
        <v>0.08</v>
      </c>
      <c r="AK273">
        <v>2636.0664000000002</v>
      </c>
      <c r="AL273">
        <v>0.08</v>
      </c>
      <c r="AM273">
        <v>2636.0664000000002</v>
      </c>
      <c r="AN273">
        <v>0.12</v>
      </c>
      <c r="AO273">
        <v>3954.0996</v>
      </c>
      <c r="AP273">
        <v>4.0000000000000008E-2</v>
      </c>
      <c r="AQ273">
        <v>1318.0332000000003</v>
      </c>
      <c r="AR273">
        <v>10.000000000000002</v>
      </c>
      <c r="AS273">
        <v>1328.0332000000003</v>
      </c>
      <c r="AT273">
        <v>22.166800000000002</v>
      </c>
      <c r="AU273">
        <v>1340.2000000000003</v>
      </c>
    </row>
    <row r="274" spans="1:47">
      <c r="A274" t="s">
        <v>1188</v>
      </c>
      <c r="B274" t="s">
        <v>1292</v>
      </c>
      <c r="C274" t="s">
        <v>1198</v>
      </c>
      <c r="D274" t="s">
        <v>1199</v>
      </c>
      <c r="E274">
        <v>32805</v>
      </c>
      <c r="F274">
        <v>0.08</v>
      </c>
      <c r="G274">
        <v>2624.4</v>
      </c>
      <c r="H274">
        <v>30180.6</v>
      </c>
      <c r="I274">
        <v>6036.12</v>
      </c>
      <c r="J274">
        <v>639</v>
      </c>
      <c r="K274">
        <v>0</v>
      </c>
      <c r="L274">
        <v>36855.72</v>
      </c>
      <c r="M274">
        <v>3149.28</v>
      </c>
      <c r="O274">
        <v>250</v>
      </c>
      <c r="P274">
        <v>20</v>
      </c>
      <c r="Q274">
        <v>230</v>
      </c>
      <c r="R274">
        <v>276</v>
      </c>
      <c r="S274">
        <v>37131.72</v>
      </c>
      <c r="T274">
        <v>3173.28</v>
      </c>
      <c r="V274">
        <v>554.16999999999996</v>
      </c>
      <c r="W274">
        <v>44.333599999999997</v>
      </c>
      <c r="X274">
        <v>509.83639999999997</v>
      </c>
      <c r="Y274">
        <v>611.80367999999999</v>
      </c>
      <c r="Z274">
        <v>37467.523679999998</v>
      </c>
      <c r="AA274">
        <v>3202.4803200000001</v>
      </c>
      <c r="AJ274">
        <v>0.08</v>
      </c>
      <c r="AK274">
        <v>2624.4</v>
      </c>
      <c r="AL274">
        <v>0.08</v>
      </c>
      <c r="AM274">
        <v>2624.4</v>
      </c>
      <c r="AN274">
        <v>0.12</v>
      </c>
      <c r="AO274">
        <v>3936.6</v>
      </c>
      <c r="AP274">
        <v>4.0000000000000008E-2</v>
      </c>
      <c r="AQ274">
        <v>1312.2000000000003</v>
      </c>
      <c r="AR274">
        <v>10.000000000000002</v>
      </c>
      <c r="AS274">
        <v>1322.2000000000003</v>
      </c>
      <c r="AT274">
        <v>22.166800000000002</v>
      </c>
      <c r="AU274">
        <v>1334.3668000000002</v>
      </c>
    </row>
    <row r="275" spans="1:47">
      <c r="A275" t="s">
        <v>1192</v>
      </c>
      <c r="B275" t="s">
        <v>1193</v>
      </c>
      <c r="C275" t="s">
        <v>1194</v>
      </c>
      <c r="D275" t="s">
        <v>1195</v>
      </c>
      <c r="E275">
        <v>33221.67</v>
      </c>
      <c r="F275">
        <v>0.08</v>
      </c>
      <c r="G275">
        <v>2657.7336</v>
      </c>
      <c r="H275">
        <v>30563.936399999999</v>
      </c>
      <c r="I275">
        <v>6112.7872800000005</v>
      </c>
      <c r="J275">
        <v>639</v>
      </c>
      <c r="K275">
        <v>0</v>
      </c>
      <c r="L275">
        <v>37315.723679999996</v>
      </c>
      <c r="M275">
        <v>3189.2803199999998</v>
      </c>
      <c r="O275">
        <v>250</v>
      </c>
      <c r="P275">
        <v>20</v>
      </c>
      <c r="Q275">
        <v>230</v>
      </c>
      <c r="R275">
        <v>276</v>
      </c>
      <c r="S275">
        <v>37591.723679999996</v>
      </c>
      <c r="T275">
        <v>3213.2803199999998</v>
      </c>
      <c r="V275">
        <v>554.16999999999996</v>
      </c>
      <c r="W275">
        <v>44.333599999999997</v>
      </c>
      <c r="X275">
        <v>509.83639999999997</v>
      </c>
      <c r="Y275">
        <v>611.80367999999999</v>
      </c>
      <c r="Z275">
        <v>37927.527359999993</v>
      </c>
      <c r="AA275">
        <v>3242.4806399999998</v>
      </c>
      <c r="AJ275">
        <v>0.08</v>
      </c>
      <c r="AK275">
        <v>2657.7336</v>
      </c>
      <c r="AL275">
        <v>0.08</v>
      </c>
      <c r="AM275">
        <v>2657.7336</v>
      </c>
      <c r="AN275">
        <v>0.12</v>
      </c>
      <c r="AO275">
        <v>3986.6003999999998</v>
      </c>
      <c r="AP275">
        <v>4.0000000000000008E-2</v>
      </c>
      <c r="AQ275">
        <v>1328.8668000000002</v>
      </c>
      <c r="AR275">
        <v>10.000000000000002</v>
      </c>
      <c r="AS275">
        <v>1338.8668000000002</v>
      </c>
      <c r="AT275">
        <v>22.166800000000002</v>
      </c>
      <c r="AU275">
        <v>1351.0336000000002</v>
      </c>
    </row>
    <row r="276" spans="1:47">
      <c r="A276" t="s">
        <v>1196</v>
      </c>
      <c r="B276" t="s">
        <v>1293</v>
      </c>
      <c r="C276" t="s">
        <v>1181</v>
      </c>
      <c r="D276" t="s">
        <v>1039</v>
      </c>
      <c r="E276">
        <v>34134.17</v>
      </c>
      <c r="F276">
        <v>0.08</v>
      </c>
      <c r="G276">
        <v>2730.7336</v>
      </c>
      <c r="H276">
        <v>31403.436399999999</v>
      </c>
      <c r="I276">
        <v>6280.6872800000001</v>
      </c>
      <c r="J276">
        <v>639</v>
      </c>
      <c r="K276">
        <v>0</v>
      </c>
      <c r="L276">
        <v>38323.123679999997</v>
      </c>
      <c r="M276">
        <v>3276.8803199999998</v>
      </c>
      <c r="O276">
        <v>250</v>
      </c>
      <c r="P276">
        <v>20</v>
      </c>
      <c r="Q276">
        <v>230</v>
      </c>
      <c r="R276">
        <v>276</v>
      </c>
      <c r="S276">
        <v>38599.123679999997</v>
      </c>
      <c r="T276">
        <v>3300.8803199999998</v>
      </c>
      <c r="V276">
        <v>554.16999999999996</v>
      </c>
      <c r="W276">
        <v>44.333599999999997</v>
      </c>
      <c r="X276">
        <v>509.83639999999997</v>
      </c>
      <c r="Y276">
        <v>611.80367999999999</v>
      </c>
      <c r="Z276">
        <v>38934.927359999994</v>
      </c>
      <c r="AA276">
        <v>3330.0806399999997</v>
      </c>
      <c r="AJ276">
        <v>0.08</v>
      </c>
      <c r="AK276">
        <v>2730.7336</v>
      </c>
      <c r="AL276">
        <v>0.08</v>
      </c>
      <c r="AM276">
        <v>2730.7336</v>
      </c>
      <c r="AN276">
        <v>0.12</v>
      </c>
      <c r="AO276">
        <v>4096.1003999999994</v>
      </c>
      <c r="AP276">
        <v>4.0000000000000022E-2</v>
      </c>
      <c r="AQ276">
        <v>1365.3668000000007</v>
      </c>
      <c r="AR276">
        <v>10.000000000000002</v>
      </c>
      <c r="AS276">
        <v>1375.3668000000007</v>
      </c>
      <c r="AT276">
        <v>22.166800000000002</v>
      </c>
      <c r="AU276">
        <v>1387.5336000000007</v>
      </c>
    </row>
    <row r="277" spans="1:47">
      <c r="A277" t="s">
        <v>1200</v>
      </c>
      <c r="B277" t="s">
        <v>1294</v>
      </c>
      <c r="C277" t="s">
        <v>1187</v>
      </c>
      <c r="D277" t="s">
        <v>1043</v>
      </c>
      <c r="E277">
        <v>34784.17</v>
      </c>
      <c r="F277">
        <v>0.08</v>
      </c>
      <c r="G277">
        <v>2782.7336</v>
      </c>
      <c r="H277">
        <v>32001.436399999999</v>
      </c>
      <c r="I277">
        <v>6400.2872800000005</v>
      </c>
      <c r="J277">
        <v>639</v>
      </c>
      <c r="K277">
        <v>0</v>
      </c>
      <c r="L277">
        <v>39040.723679999996</v>
      </c>
      <c r="M277">
        <v>3339.2803199999998</v>
      </c>
      <c r="O277">
        <v>250</v>
      </c>
      <c r="P277">
        <v>20</v>
      </c>
      <c r="Q277">
        <v>230</v>
      </c>
      <c r="R277">
        <v>276</v>
      </c>
      <c r="S277">
        <v>39316.723679999996</v>
      </c>
      <c r="T277">
        <v>3363.2803199999998</v>
      </c>
      <c r="V277">
        <v>554.16999999999996</v>
      </c>
      <c r="W277">
        <v>44.333599999999997</v>
      </c>
      <c r="X277">
        <v>509.83639999999997</v>
      </c>
      <c r="Y277">
        <v>611.80367999999999</v>
      </c>
      <c r="Z277">
        <v>39652.527359999993</v>
      </c>
      <c r="AA277">
        <v>3392.4806399999998</v>
      </c>
      <c r="AJ277">
        <v>0.08</v>
      </c>
      <c r="AK277">
        <v>2782.7336</v>
      </c>
      <c r="AL277">
        <v>0.08</v>
      </c>
      <c r="AM277">
        <v>2782.7336</v>
      </c>
      <c r="AN277">
        <v>0.12</v>
      </c>
      <c r="AO277">
        <v>4174.1003999999994</v>
      </c>
      <c r="AP277">
        <v>4.0000000000000022E-2</v>
      </c>
      <c r="AQ277">
        <v>1391.3668000000007</v>
      </c>
      <c r="AR277">
        <v>10.000000000000002</v>
      </c>
      <c r="AS277">
        <v>1401.3668000000007</v>
      </c>
      <c r="AT277">
        <v>22.166800000000002</v>
      </c>
      <c r="AU277">
        <v>1413.5336000000007</v>
      </c>
    </row>
    <row r="278" spans="1:47">
      <c r="A278" t="s">
        <v>1204</v>
      </c>
      <c r="B278" t="s">
        <v>1205</v>
      </c>
      <c r="C278" t="s">
        <v>1206</v>
      </c>
      <c r="D278" t="s">
        <v>1207</v>
      </c>
      <c r="E278">
        <v>36034.17</v>
      </c>
      <c r="F278">
        <v>0.08</v>
      </c>
      <c r="G278">
        <v>2882.7336</v>
      </c>
      <c r="H278">
        <v>33151.436399999999</v>
      </c>
      <c r="I278">
        <v>6630.2872800000005</v>
      </c>
      <c r="J278">
        <v>639</v>
      </c>
      <c r="K278">
        <v>0</v>
      </c>
      <c r="L278">
        <v>40420.723679999996</v>
      </c>
      <c r="M278">
        <v>3459.2803199999998</v>
      </c>
      <c r="O278">
        <v>250</v>
      </c>
      <c r="P278">
        <v>20</v>
      </c>
      <c r="Q278">
        <v>230</v>
      </c>
      <c r="R278">
        <v>276</v>
      </c>
      <c r="S278">
        <v>40696.723679999996</v>
      </c>
      <c r="T278">
        <v>3483.2803199999998</v>
      </c>
      <c r="V278">
        <v>554.16999999999996</v>
      </c>
      <c r="W278">
        <v>44.333599999999997</v>
      </c>
      <c r="X278">
        <v>509.83639999999997</v>
      </c>
      <c r="Y278">
        <v>611.80367999999999</v>
      </c>
      <c r="Z278">
        <v>41032.527359999993</v>
      </c>
      <c r="AA278">
        <v>3512.4806399999998</v>
      </c>
      <c r="AJ278">
        <v>0.08</v>
      </c>
      <c r="AK278">
        <v>2882.7336</v>
      </c>
      <c r="AL278">
        <v>0.08</v>
      </c>
      <c r="AM278">
        <v>2882.7336</v>
      </c>
      <c r="AN278">
        <v>0.12</v>
      </c>
      <c r="AO278">
        <v>4324.1003999999994</v>
      </c>
      <c r="AP278">
        <v>4.0000000000000022E-2</v>
      </c>
      <c r="AQ278">
        <v>1441.3668000000007</v>
      </c>
      <c r="AR278">
        <v>10.000000000000002</v>
      </c>
      <c r="AS278">
        <v>1451.3668000000007</v>
      </c>
      <c r="AT278">
        <v>22.166800000000002</v>
      </c>
      <c r="AU278">
        <v>1463.5336000000007</v>
      </c>
    </row>
    <row r="279" spans="1:47">
      <c r="A279" t="s">
        <v>1245</v>
      </c>
    </row>
    <row r="280" spans="1:47">
      <c r="A280" t="s">
        <v>1295</v>
      </c>
      <c r="B280" t="s">
        <v>1296</v>
      </c>
      <c r="C280" t="s">
        <v>1247</v>
      </c>
      <c r="D280" t="s">
        <v>1248</v>
      </c>
      <c r="E280">
        <v>33855</v>
      </c>
      <c r="F280">
        <v>0.06</v>
      </c>
      <c r="G280">
        <v>2031.3</v>
      </c>
      <c r="H280">
        <v>31823.7</v>
      </c>
      <c r="I280">
        <v>6364.7400000000007</v>
      </c>
      <c r="J280">
        <v>639</v>
      </c>
      <c r="K280">
        <v>0</v>
      </c>
      <c r="L280">
        <v>38827.440000000002</v>
      </c>
      <c r="M280">
        <v>2437.56</v>
      </c>
      <c r="V280">
        <v>575</v>
      </c>
      <c r="W280">
        <v>34.5</v>
      </c>
      <c r="X280">
        <v>540.5</v>
      </c>
      <c r="Y280">
        <v>648.6</v>
      </c>
      <c r="Z280">
        <v>39476.04</v>
      </c>
      <c r="AA280">
        <v>2478.96</v>
      </c>
      <c r="AJ280">
        <v>0.08</v>
      </c>
      <c r="AK280">
        <v>2708.4</v>
      </c>
      <c r="AL280">
        <v>0.06</v>
      </c>
      <c r="AM280">
        <v>2031.3</v>
      </c>
      <c r="AN280">
        <v>0.12</v>
      </c>
      <c r="AO280">
        <v>4062.6</v>
      </c>
      <c r="AP280">
        <v>1.9999999999999997E-2</v>
      </c>
      <c r="AQ280">
        <v>677.09999999999991</v>
      </c>
      <c r="AT280">
        <v>11.500000000000011</v>
      </c>
      <c r="AU280">
        <v>688.59999999999991</v>
      </c>
    </row>
    <row r="281" spans="1:47">
      <c r="A281" t="s">
        <v>1276</v>
      </c>
      <c r="B281" t="s">
        <v>1297</v>
      </c>
      <c r="C281" t="s">
        <v>1250</v>
      </c>
      <c r="D281" t="s">
        <v>1251</v>
      </c>
      <c r="E281">
        <v>36600.83</v>
      </c>
      <c r="F281">
        <v>0.06</v>
      </c>
      <c r="G281">
        <v>2196.0498000000002</v>
      </c>
      <c r="H281">
        <v>34404.780200000001</v>
      </c>
      <c r="I281">
        <v>6880.9560400000009</v>
      </c>
      <c r="J281">
        <v>639</v>
      </c>
      <c r="K281">
        <v>0</v>
      </c>
      <c r="L281">
        <v>41924.736239999998</v>
      </c>
      <c r="M281">
        <v>2635.2597600000004</v>
      </c>
      <c r="V281">
        <v>575</v>
      </c>
      <c r="W281">
        <v>34.5</v>
      </c>
      <c r="X281">
        <v>540.5</v>
      </c>
      <c r="Y281">
        <v>648.6</v>
      </c>
      <c r="Z281">
        <v>42573.336239999997</v>
      </c>
      <c r="AA281">
        <v>2676.65976</v>
      </c>
      <c r="AJ281">
        <v>0.08</v>
      </c>
      <c r="AK281">
        <v>2928.0664000000002</v>
      </c>
      <c r="AL281">
        <v>0.06</v>
      </c>
      <c r="AM281">
        <v>2196.0498000000002</v>
      </c>
      <c r="AN281">
        <v>0.12</v>
      </c>
      <c r="AO281">
        <v>4392.0996000000005</v>
      </c>
      <c r="AP281">
        <v>1.9999999999999997E-2</v>
      </c>
      <c r="AQ281">
        <v>732.01659999999993</v>
      </c>
      <c r="AT281">
        <v>11.500000000000011</v>
      </c>
      <c r="AU281">
        <v>743.51659999999993</v>
      </c>
    </row>
    <row r="282" spans="1:47">
      <c r="A282" t="s">
        <v>1280</v>
      </c>
      <c r="B282" t="s">
        <v>1298</v>
      </c>
      <c r="C282" t="s">
        <v>1253</v>
      </c>
      <c r="D282" t="s">
        <v>1254</v>
      </c>
      <c r="E282">
        <v>38267.5</v>
      </c>
      <c r="F282">
        <v>0.06</v>
      </c>
      <c r="G282">
        <v>2296.0499999999997</v>
      </c>
      <c r="H282">
        <v>35971.449999999997</v>
      </c>
      <c r="I282">
        <v>7194.29</v>
      </c>
      <c r="J282">
        <v>639</v>
      </c>
      <c r="K282">
        <v>0</v>
      </c>
      <c r="L282">
        <v>43804.74</v>
      </c>
      <c r="M282">
        <v>2755.2599999999998</v>
      </c>
      <c r="V282">
        <v>575</v>
      </c>
      <c r="W282">
        <v>34.5</v>
      </c>
      <c r="X282">
        <v>540.5</v>
      </c>
      <c r="Y282">
        <v>648.6</v>
      </c>
      <c r="Z282">
        <v>44453.34</v>
      </c>
      <c r="AA282">
        <v>2796.6599999999994</v>
      </c>
      <c r="AJ282">
        <v>0.08</v>
      </c>
      <c r="AK282">
        <v>3061.4</v>
      </c>
      <c r="AL282">
        <v>0.06</v>
      </c>
      <c r="AM282">
        <v>2296.0499999999997</v>
      </c>
      <c r="AN282">
        <v>0.12</v>
      </c>
      <c r="AO282">
        <v>4592.0999999999995</v>
      </c>
      <c r="AP282">
        <v>2.0000000000000011E-2</v>
      </c>
      <c r="AQ282">
        <v>765.35000000000036</v>
      </c>
      <c r="AT282">
        <v>11.500000000000011</v>
      </c>
      <c r="AU282">
        <v>776.85000000000036</v>
      </c>
    </row>
    <row r="283" spans="1:47">
      <c r="A283" t="s">
        <v>1255</v>
      </c>
    </row>
    <row r="284" spans="1:47">
      <c r="A284" t="s">
        <v>1299</v>
      </c>
      <c r="B284" t="s">
        <v>1300</v>
      </c>
      <c r="C284" t="s">
        <v>1257</v>
      </c>
      <c r="D284" t="s">
        <v>1258</v>
      </c>
      <c r="E284">
        <v>33821.67</v>
      </c>
      <c r="F284">
        <v>0.06</v>
      </c>
      <c r="G284">
        <v>2029.3001999999999</v>
      </c>
      <c r="H284">
        <v>31792.369799999997</v>
      </c>
      <c r="I284">
        <v>6358.4739599999994</v>
      </c>
      <c r="J284">
        <v>639</v>
      </c>
      <c r="K284">
        <v>0</v>
      </c>
      <c r="L284">
        <v>38789.843759999996</v>
      </c>
      <c r="M284">
        <v>2435.1602399999997</v>
      </c>
      <c r="V284">
        <v>575</v>
      </c>
      <c r="W284">
        <v>34.5</v>
      </c>
      <c r="X284">
        <v>540.5</v>
      </c>
      <c r="Y284">
        <v>648.6</v>
      </c>
      <c r="Z284">
        <v>39438.443759999995</v>
      </c>
      <c r="AA284">
        <v>2476.5602399999993</v>
      </c>
      <c r="AJ284">
        <v>0.08</v>
      </c>
      <c r="AK284">
        <v>2705.7336</v>
      </c>
      <c r="AL284">
        <v>0.06</v>
      </c>
      <c r="AM284">
        <v>2029.3001999999999</v>
      </c>
      <c r="AN284">
        <v>0.12</v>
      </c>
      <c r="AO284">
        <v>4058.6003999999998</v>
      </c>
      <c r="AP284">
        <v>2.0000000000000011E-2</v>
      </c>
      <c r="AQ284">
        <v>676.43340000000035</v>
      </c>
      <c r="AT284">
        <v>11.500000000000011</v>
      </c>
      <c r="AU284">
        <v>687.93340000000035</v>
      </c>
    </row>
    <row r="285" spans="1:47">
      <c r="A285" t="s">
        <v>1301</v>
      </c>
      <c r="B285" t="s">
        <v>1302</v>
      </c>
      <c r="C285" t="s">
        <v>1260</v>
      </c>
      <c r="D285" t="s">
        <v>1261</v>
      </c>
      <c r="E285">
        <v>35209.17</v>
      </c>
      <c r="F285">
        <v>0.06</v>
      </c>
      <c r="G285">
        <v>2112.5501999999997</v>
      </c>
      <c r="H285">
        <v>33096.6198</v>
      </c>
      <c r="I285">
        <v>6619.3239600000006</v>
      </c>
      <c r="J285">
        <v>639</v>
      </c>
      <c r="K285">
        <v>0</v>
      </c>
      <c r="L285">
        <v>40354.943760000002</v>
      </c>
      <c r="M285">
        <v>2535.0602399999993</v>
      </c>
      <c r="V285">
        <v>575</v>
      </c>
      <c r="W285">
        <v>34.5</v>
      </c>
      <c r="X285">
        <v>540.5</v>
      </c>
      <c r="Y285">
        <v>648.6</v>
      </c>
      <c r="Z285">
        <v>41003.54376</v>
      </c>
      <c r="AA285">
        <v>2576.4602399999994</v>
      </c>
      <c r="AJ285">
        <v>0.08</v>
      </c>
      <c r="AK285">
        <v>2816.7336</v>
      </c>
      <c r="AL285">
        <v>0.06</v>
      </c>
      <c r="AM285">
        <v>2112.5501999999997</v>
      </c>
      <c r="AN285">
        <v>0.12</v>
      </c>
      <c r="AO285">
        <v>4225.1003999999994</v>
      </c>
      <c r="AP285">
        <v>1.9999999999999997E-2</v>
      </c>
      <c r="AQ285">
        <v>704.18339999999989</v>
      </c>
      <c r="AT285">
        <v>11.500000000000011</v>
      </c>
      <c r="AU285">
        <v>715.68339999999989</v>
      </c>
    </row>
    <row r="286" spans="1:47">
      <c r="A286" t="s">
        <v>1303</v>
      </c>
      <c r="B286" t="s">
        <v>1304</v>
      </c>
      <c r="C286" t="s">
        <v>1263</v>
      </c>
      <c r="D286" t="s">
        <v>1264</v>
      </c>
      <c r="E286">
        <v>36288.33</v>
      </c>
      <c r="F286">
        <v>0.06</v>
      </c>
      <c r="G286">
        <v>2177.2998000000002</v>
      </c>
      <c r="H286">
        <v>34111.030200000001</v>
      </c>
      <c r="I286">
        <v>6822.2060400000009</v>
      </c>
      <c r="J286">
        <v>639</v>
      </c>
      <c r="K286">
        <v>0</v>
      </c>
      <c r="L286">
        <v>41572.236239999998</v>
      </c>
      <c r="M286">
        <v>2612.7597600000004</v>
      </c>
      <c r="V286">
        <v>575</v>
      </c>
      <c r="W286">
        <v>34.5</v>
      </c>
      <c r="X286">
        <v>540.5</v>
      </c>
      <c r="Y286">
        <v>648.6</v>
      </c>
      <c r="Z286">
        <v>42220.836239999997</v>
      </c>
      <c r="AA286">
        <v>2654.15976</v>
      </c>
      <c r="AJ286">
        <v>0.08</v>
      </c>
      <c r="AK286">
        <v>2903.0664000000002</v>
      </c>
      <c r="AL286">
        <v>0.06</v>
      </c>
      <c r="AM286">
        <v>2177.2998000000002</v>
      </c>
      <c r="AN286">
        <v>0.12</v>
      </c>
      <c r="AO286">
        <v>4354.5996000000005</v>
      </c>
      <c r="AP286">
        <v>1.9999999999999997E-2</v>
      </c>
      <c r="AQ286">
        <v>725.76659999999993</v>
      </c>
      <c r="AT286">
        <v>11.500000000000011</v>
      </c>
      <c r="AU286">
        <v>737.26659999999993</v>
      </c>
    </row>
    <row r="287" spans="1:47">
      <c r="A287" t="s">
        <v>1305</v>
      </c>
      <c r="B287" t="s">
        <v>1306</v>
      </c>
      <c r="C287" t="s">
        <v>1266</v>
      </c>
      <c r="D287" t="s">
        <v>1267</v>
      </c>
      <c r="E287">
        <v>37955</v>
      </c>
      <c r="F287">
        <v>0.06</v>
      </c>
      <c r="G287">
        <v>2277.2999999999997</v>
      </c>
      <c r="H287">
        <v>35677.699999999997</v>
      </c>
      <c r="I287">
        <v>7135.54</v>
      </c>
      <c r="J287">
        <v>639</v>
      </c>
      <c r="K287">
        <v>0</v>
      </c>
      <c r="L287">
        <v>43452.24</v>
      </c>
      <c r="M287">
        <v>2732.7599999999998</v>
      </c>
      <c r="V287">
        <v>575</v>
      </c>
      <c r="W287">
        <v>34.5</v>
      </c>
      <c r="X287">
        <v>540.5</v>
      </c>
      <c r="Y287">
        <v>648.6</v>
      </c>
      <c r="Z287">
        <v>44100.84</v>
      </c>
      <c r="AA287">
        <v>2774.1599999999994</v>
      </c>
      <c r="AJ287">
        <v>0.08</v>
      </c>
      <c r="AK287">
        <v>3036.4</v>
      </c>
      <c r="AL287">
        <v>0.06</v>
      </c>
      <c r="AM287">
        <v>2277.2999999999997</v>
      </c>
      <c r="AN287">
        <v>0.12</v>
      </c>
      <c r="AO287">
        <v>4554.5999999999995</v>
      </c>
      <c r="AP287">
        <v>2.0000000000000011E-2</v>
      </c>
      <c r="AQ287">
        <v>759.10000000000036</v>
      </c>
      <c r="AT287">
        <v>11.500000000000011</v>
      </c>
      <c r="AU287">
        <v>770.60000000000036</v>
      </c>
    </row>
    <row r="288" spans="1:47">
      <c r="A288" t="s">
        <v>1307</v>
      </c>
      <c r="B288" t="s">
        <v>1308</v>
      </c>
      <c r="C288" t="s">
        <v>1269</v>
      </c>
      <c r="D288" t="s">
        <v>1270</v>
      </c>
      <c r="E288">
        <v>39621.67</v>
      </c>
      <c r="F288">
        <v>0.06</v>
      </c>
      <c r="G288">
        <v>2377.3001999999997</v>
      </c>
      <c r="H288">
        <v>37244.3698</v>
      </c>
      <c r="I288">
        <v>7448.8739600000008</v>
      </c>
      <c r="J288">
        <v>639</v>
      </c>
      <c r="K288">
        <v>0</v>
      </c>
      <c r="L288">
        <v>45332.243759999998</v>
      </c>
      <c r="M288">
        <v>2852.7602399999996</v>
      </c>
      <c r="V288">
        <v>575</v>
      </c>
      <c r="W288">
        <v>34.5</v>
      </c>
      <c r="X288">
        <v>540.5</v>
      </c>
      <c r="Y288">
        <v>648.6</v>
      </c>
      <c r="Z288">
        <v>45980.843759999996</v>
      </c>
      <c r="AA288">
        <v>2894.1602399999997</v>
      </c>
      <c r="AJ288">
        <v>0.08</v>
      </c>
      <c r="AK288">
        <v>3169.7336</v>
      </c>
      <c r="AL288">
        <v>0.06</v>
      </c>
      <c r="AM288">
        <v>2377.3001999999997</v>
      </c>
      <c r="AN288">
        <v>0.12</v>
      </c>
      <c r="AO288">
        <v>4754.6003999999994</v>
      </c>
      <c r="AP288">
        <v>1.9999999999999997E-2</v>
      </c>
      <c r="AQ288">
        <v>792.43339999999989</v>
      </c>
      <c r="AT288">
        <v>11.500000000000011</v>
      </c>
      <c r="AU288">
        <v>803.93339999999989</v>
      </c>
    </row>
    <row r="289" spans="1:47">
      <c r="A289" t="s">
        <v>1309</v>
      </c>
      <c r="B289" t="s">
        <v>1310</v>
      </c>
      <c r="C289" t="s">
        <v>1273</v>
      </c>
      <c r="D289" t="s">
        <v>1274</v>
      </c>
      <c r="E289">
        <v>37955</v>
      </c>
      <c r="F289">
        <v>0.06</v>
      </c>
      <c r="G289">
        <v>2277.2999999999997</v>
      </c>
      <c r="H289">
        <v>35677.699999999997</v>
      </c>
      <c r="I289">
        <v>7135.54</v>
      </c>
      <c r="J289">
        <v>639</v>
      </c>
      <c r="K289">
        <v>0</v>
      </c>
      <c r="L289">
        <v>43452.24</v>
      </c>
      <c r="M289">
        <v>2732.7599999999998</v>
      </c>
      <c r="V289">
        <v>575</v>
      </c>
      <c r="W289">
        <v>34.5</v>
      </c>
      <c r="X289">
        <v>540.5</v>
      </c>
      <c r="Y289">
        <v>648.6</v>
      </c>
      <c r="Z289">
        <v>44100.84</v>
      </c>
      <c r="AA289">
        <v>2774.1599999999994</v>
      </c>
      <c r="AJ289">
        <v>0.08</v>
      </c>
      <c r="AK289">
        <v>3036.4</v>
      </c>
      <c r="AL289">
        <v>0.06</v>
      </c>
      <c r="AM289">
        <v>2277.2999999999997</v>
      </c>
      <c r="AN289">
        <v>0.12</v>
      </c>
      <c r="AO289">
        <v>4554.5999999999995</v>
      </c>
      <c r="AP289">
        <v>2.0000000000000011E-2</v>
      </c>
      <c r="AQ289">
        <v>759.10000000000036</v>
      </c>
      <c r="AT289">
        <v>11.500000000000011</v>
      </c>
      <c r="AU289">
        <v>770.60000000000036</v>
      </c>
    </row>
    <row r="290" spans="1:47">
      <c r="A290" t="s">
        <v>1275</v>
      </c>
    </row>
    <row r="291" spans="1:47">
      <c r="A291" t="s">
        <v>1311</v>
      </c>
      <c r="B291" t="s">
        <v>1312</v>
      </c>
      <c r="C291" t="s">
        <v>1278</v>
      </c>
      <c r="D291" t="s">
        <v>1279</v>
      </c>
      <c r="E291">
        <v>38313.33</v>
      </c>
      <c r="F291">
        <v>0.06</v>
      </c>
      <c r="G291">
        <v>2298.7998000000002</v>
      </c>
      <c r="H291">
        <v>36014.530200000001</v>
      </c>
      <c r="I291">
        <v>7202.9060400000008</v>
      </c>
      <c r="J291">
        <v>639</v>
      </c>
      <c r="K291">
        <v>0</v>
      </c>
      <c r="L291">
        <v>43856.436240000003</v>
      </c>
      <c r="M291">
        <v>2758.5597600000001</v>
      </c>
      <c r="V291">
        <v>575</v>
      </c>
      <c r="W291">
        <v>34.5</v>
      </c>
      <c r="X291">
        <v>540.5</v>
      </c>
      <c r="Y291">
        <v>648.6</v>
      </c>
      <c r="Z291">
        <v>44505.036240000001</v>
      </c>
      <c r="AA291">
        <v>2799.9597600000002</v>
      </c>
      <c r="AJ291">
        <v>0.08</v>
      </c>
      <c r="AK291">
        <v>3065.0664000000002</v>
      </c>
      <c r="AL291">
        <v>0.06</v>
      </c>
      <c r="AM291">
        <v>2298.7998000000002</v>
      </c>
      <c r="AN291">
        <v>0.12</v>
      </c>
      <c r="AO291">
        <v>4597.5996000000005</v>
      </c>
      <c r="AP291">
        <v>1.9999999999999997E-2</v>
      </c>
      <c r="AQ291">
        <v>766.26659999999993</v>
      </c>
      <c r="AT291">
        <v>11.500000000000011</v>
      </c>
      <c r="AU291">
        <v>777.76659999999993</v>
      </c>
    </row>
    <row r="292" spans="1:47">
      <c r="A292" t="s">
        <v>1313</v>
      </c>
      <c r="B292" t="s">
        <v>1314</v>
      </c>
      <c r="C292" t="s">
        <v>1282</v>
      </c>
      <c r="D292" t="s">
        <v>1283</v>
      </c>
      <c r="E292">
        <v>41059.17</v>
      </c>
      <c r="F292">
        <v>0.06</v>
      </c>
      <c r="G292">
        <v>2463.5501999999997</v>
      </c>
      <c r="H292">
        <v>38595.6198</v>
      </c>
      <c r="I292">
        <v>7719.1239600000008</v>
      </c>
      <c r="J292">
        <v>639</v>
      </c>
      <c r="K292">
        <v>0</v>
      </c>
      <c r="L292">
        <v>46953.743759999998</v>
      </c>
      <c r="M292">
        <v>2956.2602399999996</v>
      </c>
      <c r="V292">
        <v>575</v>
      </c>
      <c r="W292">
        <v>34.5</v>
      </c>
      <c r="X292">
        <v>540.5</v>
      </c>
      <c r="Y292">
        <v>648.6</v>
      </c>
      <c r="Z292">
        <v>47602.343759999996</v>
      </c>
      <c r="AA292">
        <v>2997.6602399999997</v>
      </c>
      <c r="AJ292">
        <v>0.08</v>
      </c>
      <c r="AK292">
        <v>3284.7336</v>
      </c>
      <c r="AL292">
        <v>0.06</v>
      </c>
      <c r="AM292">
        <v>2463.5501999999997</v>
      </c>
      <c r="AN292">
        <v>0.12</v>
      </c>
      <c r="AO292">
        <v>4927.1003999999994</v>
      </c>
      <c r="AP292">
        <v>1.9999999999999997E-2</v>
      </c>
      <c r="AQ292">
        <v>821.18339999999989</v>
      </c>
      <c r="AT292">
        <v>11.500000000000011</v>
      </c>
      <c r="AU292">
        <v>832.68339999999989</v>
      </c>
    </row>
    <row r="293" spans="1:47">
      <c r="A293" t="s">
        <v>1315</v>
      </c>
      <c r="B293" t="s">
        <v>1316</v>
      </c>
      <c r="C293" t="s">
        <v>1285</v>
      </c>
      <c r="D293" t="s">
        <v>1286</v>
      </c>
      <c r="E293">
        <v>42725.83</v>
      </c>
      <c r="F293">
        <v>0.06</v>
      </c>
      <c r="G293">
        <v>2563.5498000000002</v>
      </c>
      <c r="H293">
        <v>40162.280200000001</v>
      </c>
      <c r="I293">
        <v>8032.4560400000009</v>
      </c>
      <c r="J293">
        <v>639</v>
      </c>
      <c r="K293">
        <v>0</v>
      </c>
      <c r="L293">
        <v>48833.736239999998</v>
      </c>
      <c r="M293">
        <v>3076.2597600000004</v>
      </c>
      <c r="V293">
        <v>575</v>
      </c>
      <c r="W293">
        <v>34.5</v>
      </c>
      <c r="X293">
        <v>540.5</v>
      </c>
      <c r="Y293">
        <v>648.6</v>
      </c>
      <c r="Z293">
        <v>49482.336239999997</v>
      </c>
      <c r="AA293">
        <v>3117.65976</v>
      </c>
      <c r="AJ293">
        <v>0.08</v>
      </c>
      <c r="AK293">
        <v>3418.0664000000002</v>
      </c>
      <c r="AL293">
        <v>0.06</v>
      </c>
      <c r="AM293">
        <v>2563.5498000000002</v>
      </c>
      <c r="AN293">
        <v>0.12</v>
      </c>
      <c r="AO293">
        <v>5127.0996000000005</v>
      </c>
      <c r="AP293">
        <v>1.9999999999999997E-2</v>
      </c>
      <c r="AQ293">
        <v>854.51659999999993</v>
      </c>
      <c r="AT293">
        <v>11.500000000000011</v>
      </c>
      <c r="AU293">
        <v>866.01659999999993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Z657"/>
  <sheetViews>
    <sheetView zoomScale="70" zoomScaleNormal="70" workbookViewId="0">
      <pane ySplit="1" topLeftCell="A416" activePane="bottomLeft" state="frozen"/>
      <selection pane="bottomLeft" activeCell="B439" sqref="B439:B445"/>
    </sheetView>
  </sheetViews>
  <sheetFormatPr defaultColWidth="15" defaultRowHeight="14.5"/>
  <cols>
    <col min="1" max="1" width="27.81640625" customWidth="1"/>
    <col min="2" max="2" width="27.1796875" customWidth="1"/>
    <col min="3" max="3" width="21.1796875" customWidth="1"/>
    <col min="4" max="4" width="15" customWidth="1"/>
    <col min="5" max="5" width="93.453125" customWidth="1"/>
    <col min="6" max="22" width="15" customWidth="1"/>
  </cols>
  <sheetData>
    <row r="1" spans="1:26" s="28" customFormat="1" ht="50.15" customHeight="1">
      <c r="A1" s="60" t="s">
        <v>1317</v>
      </c>
      <c r="B1" s="60" t="s">
        <v>1318</v>
      </c>
      <c r="C1" s="60" t="s">
        <v>1319</v>
      </c>
      <c r="D1" s="60" t="s">
        <v>1320</v>
      </c>
      <c r="E1" s="60" t="s">
        <v>1321</v>
      </c>
      <c r="F1" s="60" t="s">
        <v>1322</v>
      </c>
      <c r="G1" s="60" t="s">
        <v>1323</v>
      </c>
      <c r="H1" s="60" t="s">
        <v>1324</v>
      </c>
      <c r="I1" s="60" t="s">
        <v>1325</v>
      </c>
      <c r="J1" s="60" t="s">
        <v>1326</v>
      </c>
      <c r="K1" s="60" t="s">
        <v>1327</v>
      </c>
      <c r="L1" s="60" t="s">
        <v>1328</v>
      </c>
      <c r="M1" s="60" t="s">
        <v>1329</v>
      </c>
      <c r="N1" s="60" t="s">
        <v>1330</v>
      </c>
      <c r="O1" s="60" t="s">
        <v>1331</v>
      </c>
      <c r="P1" s="60" t="s">
        <v>1332</v>
      </c>
      <c r="Q1" s="60" t="s">
        <v>1333</v>
      </c>
      <c r="R1" s="60" t="s">
        <v>1334</v>
      </c>
      <c r="S1" s="60" t="s">
        <v>1335</v>
      </c>
      <c r="T1" s="60" t="s">
        <v>1336</v>
      </c>
      <c r="U1" s="60" t="s">
        <v>1337</v>
      </c>
      <c r="V1" s="60" t="s">
        <v>1338</v>
      </c>
      <c r="X1" s="166" t="s">
        <v>3230</v>
      </c>
    </row>
    <row r="2" spans="1:26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6">
      <c r="A3" s="117"/>
      <c r="B3" s="84" t="s">
        <v>1339</v>
      </c>
      <c r="C3" s="69"/>
      <c r="D3" s="69"/>
      <c r="E3" s="69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144"/>
    </row>
    <row r="4" spans="1:26">
      <c r="A4" s="67"/>
      <c r="B4" s="67" t="s">
        <v>47</v>
      </c>
      <c r="C4" s="67" t="s">
        <v>1340</v>
      </c>
      <c r="D4" s="68" t="s">
        <v>1341</v>
      </c>
      <c r="E4" s="67" t="s">
        <v>1342</v>
      </c>
      <c r="F4" s="74">
        <v>17350</v>
      </c>
      <c r="G4" s="74">
        <v>16855</v>
      </c>
      <c r="H4" s="74">
        <v>16130</v>
      </c>
      <c r="I4" s="75">
        <v>2688.3333333333321</v>
      </c>
      <c r="J4" s="75">
        <v>13441.666666666668</v>
      </c>
      <c r="K4" s="75">
        <v>11828.666666666668</v>
      </c>
      <c r="L4" s="75">
        <v>1613</v>
      </c>
      <c r="M4" s="76">
        <v>0.12</v>
      </c>
      <c r="N4" s="75">
        <v>472.5</v>
      </c>
      <c r="O4" s="75">
        <v>52</v>
      </c>
      <c r="P4" s="74">
        <v>20</v>
      </c>
      <c r="Q4" s="75">
        <v>12373.166666666668</v>
      </c>
      <c r="R4" s="132">
        <v>476.66666666666674</v>
      </c>
      <c r="S4" s="132">
        <v>476.66666666666674</v>
      </c>
      <c r="T4" s="132">
        <v>12849.833333333334</v>
      </c>
      <c r="U4" s="132"/>
      <c r="V4" s="75">
        <v>116</v>
      </c>
      <c r="W4" s="75">
        <f t="shared" ref="W4:W35" si="0">IF(F4-G4-55&lt;0,"",F4-G4-55)</f>
        <v>440</v>
      </c>
      <c r="X4" s="75"/>
      <c r="Y4" s="75"/>
      <c r="Z4" s="145"/>
    </row>
    <row r="5" spans="1:26">
      <c r="A5" s="67"/>
      <c r="B5" s="67" t="s">
        <v>55</v>
      </c>
      <c r="C5" s="67" t="s">
        <v>1343</v>
      </c>
      <c r="D5" s="68" t="s">
        <v>1344</v>
      </c>
      <c r="E5" s="67" t="s">
        <v>1345</v>
      </c>
      <c r="F5" s="74">
        <v>19950</v>
      </c>
      <c r="G5" s="74">
        <v>19455</v>
      </c>
      <c r="H5" s="74">
        <v>18730</v>
      </c>
      <c r="I5" s="75">
        <v>3121.6666666666661</v>
      </c>
      <c r="J5" s="75">
        <v>15608.333333333334</v>
      </c>
      <c r="K5" s="75">
        <v>13735.333333333334</v>
      </c>
      <c r="L5" s="75">
        <v>1873</v>
      </c>
      <c r="M5" s="76">
        <v>0.12</v>
      </c>
      <c r="N5" s="75">
        <v>472.5</v>
      </c>
      <c r="O5" s="75">
        <v>52</v>
      </c>
      <c r="P5" s="74">
        <v>20</v>
      </c>
      <c r="Q5" s="75">
        <v>14279.833333333334</v>
      </c>
      <c r="R5" s="132">
        <v>476.66666666666674</v>
      </c>
      <c r="S5" s="132">
        <v>476.66666666666674</v>
      </c>
      <c r="T5" s="132">
        <v>14756.5</v>
      </c>
      <c r="U5" s="132"/>
      <c r="V5" s="75">
        <v>123</v>
      </c>
      <c r="W5" s="75">
        <f t="shared" si="0"/>
        <v>440</v>
      </c>
      <c r="X5" s="75"/>
      <c r="Y5" s="146"/>
      <c r="Z5" s="145"/>
    </row>
    <row r="6" spans="1:26">
      <c r="A6" s="67"/>
      <c r="B6" s="67" t="s">
        <v>51</v>
      </c>
      <c r="C6" s="67" t="s">
        <v>1346</v>
      </c>
      <c r="D6" s="68" t="s">
        <v>1347</v>
      </c>
      <c r="E6" s="67" t="s">
        <v>1348</v>
      </c>
      <c r="F6" s="74">
        <v>18650</v>
      </c>
      <c r="G6" s="74">
        <v>18155</v>
      </c>
      <c r="H6" s="74">
        <v>17430</v>
      </c>
      <c r="I6" s="75">
        <v>2905</v>
      </c>
      <c r="J6" s="75">
        <v>14525</v>
      </c>
      <c r="K6" s="75">
        <v>12782</v>
      </c>
      <c r="L6" s="75">
        <v>1743</v>
      </c>
      <c r="M6" s="76">
        <v>0.12</v>
      </c>
      <c r="N6" s="75">
        <v>472.5</v>
      </c>
      <c r="O6" s="75">
        <v>52</v>
      </c>
      <c r="P6" s="74">
        <v>20</v>
      </c>
      <c r="Q6" s="75">
        <v>13326.5</v>
      </c>
      <c r="R6" s="132">
        <v>476.66666666666674</v>
      </c>
      <c r="S6" s="132">
        <v>476.66666666666674</v>
      </c>
      <c r="T6" s="132">
        <v>13803.166666666666</v>
      </c>
      <c r="U6" s="132"/>
      <c r="V6" s="75">
        <v>120</v>
      </c>
      <c r="W6" s="75">
        <f t="shared" si="0"/>
        <v>440</v>
      </c>
      <c r="X6" s="75"/>
      <c r="Y6" s="146"/>
      <c r="Z6" s="145"/>
    </row>
    <row r="7" spans="1:26">
      <c r="A7" s="67"/>
      <c r="B7" s="67" t="s">
        <v>48</v>
      </c>
      <c r="C7" s="67" t="s">
        <v>1349</v>
      </c>
      <c r="D7" s="68" t="s">
        <v>1350</v>
      </c>
      <c r="E7" s="67" t="s">
        <v>1351</v>
      </c>
      <c r="F7" s="74">
        <v>18000</v>
      </c>
      <c r="G7" s="74">
        <v>17505</v>
      </c>
      <c r="H7" s="74">
        <v>16780</v>
      </c>
      <c r="I7" s="75">
        <v>2796.6666666666661</v>
      </c>
      <c r="J7" s="75">
        <v>13983.333333333334</v>
      </c>
      <c r="K7" s="75">
        <v>12305.333333333334</v>
      </c>
      <c r="L7" s="75">
        <v>1678</v>
      </c>
      <c r="M7" s="76">
        <v>0.12</v>
      </c>
      <c r="N7" s="75">
        <v>472.5</v>
      </c>
      <c r="O7" s="75">
        <v>52</v>
      </c>
      <c r="P7" s="74">
        <v>20</v>
      </c>
      <c r="Q7" s="75">
        <v>12849.833333333334</v>
      </c>
      <c r="R7" s="132">
        <v>476.66666666666674</v>
      </c>
      <c r="S7" s="132">
        <v>476.66666666666674</v>
      </c>
      <c r="T7" s="132">
        <v>13326.5</v>
      </c>
      <c r="U7" s="132"/>
      <c r="V7" s="75">
        <v>126</v>
      </c>
      <c r="W7" s="75">
        <f t="shared" si="0"/>
        <v>440</v>
      </c>
      <c r="X7" s="75"/>
      <c r="Y7" s="146"/>
      <c r="Z7" s="145"/>
    </row>
    <row r="8" spans="1:26">
      <c r="A8" s="67"/>
      <c r="B8" s="67" t="s">
        <v>52</v>
      </c>
      <c r="C8" s="67" t="s">
        <v>1352</v>
      </c>
      <c r="D8" s="68" t="s">
        <v>1353</v>
      </c>
      <c r="E8" s="67" t="s">
        <v>1354</v>
      </c>
      <c r="F8" s="74">
        <v>19300</v>
      </c>
      <c r="G8" s="74">
        <v>18805</v>
      </c>
      <c r="H8" s="74">
        <v>18080</v>
      </c>
      <c r="I8" s="75">
        <v>3013.3333333333321</v>
      </c>
      <c r="J8" s="75">
        <v>15066.666666666668</v>
      </c>
      <c r="K8" s="75">
        <v>13258.666666666668</v>
      </c>
      <c r="L8" s="75">
        <v>1808</v>
      </c>
      <c r="M8" s="76">
        <v>0.12</v>
      </c>
      <c r="N8" s="75">
        <v>472.5</v>
      </c>
      <c r="O8" s="75">
        <v>52</v>
      </c>
      <c r="P8" s="74">
        <v>20</v>
      </c>
      <c r="Q8" s="75">
        <v>13803.166666666668</v>
      </c>
      <c r="R8" s="132">
        <v>476.66666666666674</v>
      </c>
      <c r="S8" s="132">
        <v>476.66666666666674</v>
      </c>
      <c r="T8" s="132">
        <v>14279.833333333334</v>
      </c>
      <c r="U8" s="132"/>
      <c r="V8" s="75">
        <v>126</v>
      </c>
      <c r="W8" s="75">
        <f t="shared" si="0"/>
        <v>440</v>
      </c>
      <c r="X8" s="75"/>
      <c r="Y8" s="146"/>
      <c r="Z8" s="145"/>
    </row>
    <row r="9" spans="1:26">
      <c r="A9" s="67"/>
      <c r="B9" s="67" t="s">
        <v>49</v>
      </c>
      <c r="C9" s="67" t="s">
        <v>1355</v>
      </c>
      <c r="D9" s="68" t="s">
        <v>1356</v>
      </c>
      <c r="E9" s="67" t="s">
        <v>1357</v>
      </c>
      <c r="F9" s="74">
        <v>18150</v>
      </c>
      <c r="G9" s="74">
        <v>17655</v>
      </c>
      <c r="H9" s="74">
        <v>16930</v>
      </c>
      <c r="I9" s="75">
        <v>2821.6666666666661</v>
      </c>
      <c r="J9" s="75">
        <v>14108.333333333334</v>
      </c>
      <c r="K9" s="75">
        <v>12415.333333333334</v>
      </c>
      <c r="L9" s="75">
        <v>1693</v>
      </c>
      <c r="M9" s="76">
        <v>0.12</v>
      </c>
      <c r="N9" s="75">
        <v>472.5</v>
      </c>
      <c r="O9" s="75">
        <v>52</v>
      </c>
      <c r="P9" s="74">
        <v>20</v>
      </c>
      <c r="Q9" s="75">
        <v>12959.833333333334</v>
      </c>
      <c r="R9" s="132">
        <v>476.66666666666674</v>
      </c>
      <c r="S9" s="132">
        <v>476.66666666666674</v>
      </c>
      <c r="T9" s="132">
        <v>13436.5</v>
      </c>
      <c r="U9" s="132"/>
      <c r="V9" s="75">
        <v>124</v>
      </c>
      <c r="W9" s="75">
        <f t="shared" si="0"/>
        <v>440</v>
      </c>
      <c r="X9" s="75"/>
      <c r="Y9" s="146"/>
      <c r="Z9" s="145"/>
    </row>
    <row r="10" spans="1:26">
      <c r="A10" s="67"/>
      <c r="B10" s="67" t="s">
        <v>53</v>
      </c>
      <c r="C10" s="67" t="s">
        <v>1358</v>
      </c>
      <c r="D10" s="68" t="s">
        <v>1359</v>
      </c>
      <c r="E10" s="67" t="s">
        <v>1360</v>
      </c>
      <c r="F10" s="74">
        <v>19450</v>
      </c>
      <c r="G10" s="74">
        <v>18955</v>
      </c>
      <c r="H10" s="74">
        <v>18230</v>
      </c>
      <c r="I10" s="75">
        <v>3038.3333333333321</v>
      </c>
      <c r="J10" s="75">
        <v>15191.666666666668</v>
      </c>
      <c r="K10" s="75">
        <v>13368.666666666668</v>
      </c>
      <c r="L10" s="75">
        <v>1823</v>
      </c>
      <c r="M10" s="76">
        <v>0.12</v>
      </c>
      <c r="N10" s="75">
        <v>472.5</v>
      </c>
      <c r="O10" s="75">
        <v>52</v>
      </c>
      <c r="P10" s="74">
        <v>20</v>
      </c>
      <c r="Q10" s="75">
        <v>13913.166666666668</v>
      </c>
      <c r="R10" s="132">
        <v>476.66666666666674</v>
      </c>
      <c r="S10" s="132">
        <v>476.66666666666674</v>
      </c>
      <c r="T10" s="132">
        <v>14389.833333333334</v>
      </c>
      <c r="U10" s="132"/>
      <c r="V10" s="75">
        <v>125</v>
      </c>
      <c r="W10" s="75">
        <f t="shared" si="0"/>
        <v>440</v>
      </c>
      <c r="X10" s="75"/>
      <c r="Y10" s="146"/>
      <c r="Z10" s="145"/>
    </row>
    <row r="11" spans="1:26">
      <c r="A11" s="67"/>
      <c r="B11" s="67" t="s">
        <v>50</v>
      </c>
      <c r="C11" s="67" t="s">
        <v>1361</v>
      </c>
      <c r="D11" s="68" t="s">
        <v>1362</v>
      </c>
      <c r="E11" s="67" t="s">
        <v>1363</v>
      </c>
      <c r="F11" s="74">
        <v>18800</v>
      </c>
      <c r="G11" s="74">
        <v>18305</v>
      </c>
      <c r="H11" s="74">
        <v>17580</v>
      </c>
      <c r="I11" s="75">
        <v>2930</v>
      </c>
      <c r="J11" s="75">
        <v>14650</v>
      </c>
      <c r="K11" s="75">
        <v>12892</v>
      </c>
      <c r="L11" s="75">
        <v>1758</v>
      </c>
      <c r="M11" s="76">
        <v>0.12</v>
      </c>
      <c r="N11" s="75">
        <v>472.5</v>
      </c>
      <c r="O11" s="75">
        <v>52</v>
      </c>
      <c r="P11" s="74">
        <v>20</v>
      </c>
      <c r="Q11" s="75">
        <v>13436.5</v>
      </c>
      <c r="R11" s="132">
        <v>476.66666666666674</v>
      </c>
      <c r="S11" s="132">
        <v>476.66666666666674</v>
      </c>
      <c r="T11" s="132">
        <v>13913.166666666666</v>
      </c>
      <c r="U11" s="132"/>
      <c r="V11" s="75">
        <v>129</v>
      </c>
      <c r="W11" s="75">
        <f t="shared" si="0"/>
        <v>440</v>
      </c>
      <c r="X11" s="75"/>
      <c r="Y11" s="146"/>
      <c r="Z11" s="145"/>
    </row>
    <row r="12" spans="1:26">
      <c r="A12" s="67"/>
      <c r="B12" s="67" t="s">
        <v>54</v>
      </c>
      <c r="C12" s="67" t="s">
        <v>1364</v>
      </c>
      <c r="D12" s="68" t="s">
        <v>1365</v>
      </c>
      <c r="E12" s="67" t="s">
        <v>1366</v>
      </c>
      <c r="F12" s="74">
        <v>20100</v>
      </c>
      <c r="G12" s="74">
        <v>19605</v>
      </c>
      <c r="H12" s="74">
        <v>18880</v>
      </c>
      <c r="I12" s="75">
        <v>3146.6666666666661</v>
      </c>
      <c r="J12" s="75">
        <v>15733.333333333334</v>
      </c>
      <c r="K12" s="75">
        <v>13845.333333333334</v>
      </c>
      <c r="L12" s="75">
        <v>1888</v>
      </c>
      <c r="M12" s="76">
        <v>0.12</v>
      </c>
      <c r="N12" s="75">
        <v>472.5</v>
      </c>
      <c r="O12" s="75">
        <v>52</v>
      </c>
      <c r="P12" s="74">
        <v>20</v>
      </c>
      <c r="Q12" s="75">
        <v>14389.833333333334</v>
      </c>
      <c r="R12" s="132">
        <v>476.66666666666674</v>
      </c>
      <c r="S12" s="132">
        <v>476.66666666666674</v>
      </c>
      <c r="T12" s="132">
        <v>14866.5</v>
      </c>
      <c r="U12" s="132"/>
      <c r="V12" s="75">
        <v>130</v>
      </c>
      <c r="W12" s="75">
        <f t="shared" si="0"/>
        <v>440</v>
      </c>
      <c r="X12" s="75"/>
      <c r="Y12" s="146"/>
      <c r="Z12" s="145"/>
    </row>
    <row r="13" spans="1:26">
      <c r="A13" s="117"/>
      <c r="B13" s="84" t="s">
        <v>1367</v>
      </c>
      <c r="C13" s="69"/>
      <c r="D13" s="70"/>
      <c r="E13" s="69"/>
      <c r="F13" s="70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 t="str">
        <f t="shared" si="0"/>
        <v/>
      </c>
      <c r="X13" s="73"/>
      <c r="Y13" s="73"/>
      <c r="Z13" s="73"/>
    </row>
    <row r="14" spans="1:26">
      <c r="A14" s="67"/>
      <c r="B14" s="67" t="s">
        <v>60</v>
      </c>
      <c r="C14" s="67" t="s">
        <v>1368</v>
      </c>
      <c r="D14" s="68" t="s">
        <v>1369</v>
      </c>
      <c r="E14" s="67" t="s">
        <v>1370</v>
      </c>
      <c r="F14" s="74">
        <v>21250</v>
      </c>
      <c r="G14" s="74">
        <v>20755</v>
      </c>
      <c r="H14" s="74">
        <v>20030</v>
      </c>
      <c r="I14" s="75">
        <v>3338.3333333333321</v>
      </c>
      <c r="J14" s="75">
        <v>16691.666666666668</v>
      </c>
      <c r="K14" s="75">
        <v>14688.666666666668</v>
      </c>
      <c r="L14" s="75">
        <v>2003</v>
      </c>
      <c r="M14" s="76">
        <v>0.12</v>
      </c>
      <c r="N14" s="75">
        <v>472.5</v>
      </c>
      <c r="O14" s="75">
        <v>52</v>
      </c>
      <c r="P14" s="74">
        <v>20</v>
      </c>
      <c r="Q14" s="75">
        <v>15233.166666666668</v>
      </c>
      <c r="R14" s="132">
        <v>476.66666666666674</v>
      </c>
      <c r="S14" s="132">
        <v>476.66666666666674</v>
      </c>
      <c r="T14" s="132">
        <v>15709.833333333334</v>
      </c>
      <c r="U14" s="132"/>
      <c r="V14" s="75">
        <v>123</v>
      </c>
      <c r="W14" s="75">
        <f t="shared" si="0"/>
        <v>440</v>
      </c>
      <c r="X14" s="75"/>
      <c r="Y14" s="146"/>
      <c r="Z14" s="145"/>
    </row>
    <row r="15" spans="1:26">
      <c r="A15" s="67"/>
      <c r="B15" s="67" t="s">
        <v>61</v>
      </c>
      <c r="C15" s="67" t="s">
        <v>1368</v>
      </c>
      <c r="D15" s="68" t="s">
        <v>1369</v>
      </c>
      <c r="E15" s="67" t="s">
        <v>1371</v>
      </c>
      <c r="F15" s="74">
        <v>20750</v>
      </c>
      <c r="G15" s="74">
        <v>20255</v>
      </c>
      <c r="H15" s="74">
        <v>19530</v>
      </c>
      <c r="I15" s="75">
        <v>3255</v>
      </c>
      <c r="J15" s="75">
        <v>16275</v>
      </c>
      <c r="K15" s="75">
        <v>14322</v>
      </c>
      <c r="L15" s="75">
        <v>1953</v>
      </c>
      <c r="M15" s="76">
        <v>0.12</v>
      </c>
      <c r="N15" s="75">
        <v>472.5</v>
      </c>
      <c r="O15" s="75">
        <v>52</v>
      </c>
      <c r="P15" s="74">
        <v>20</v>
      </c>
      <c r="Q15" s="75">
        <v>14866.5</v>
      </c>
      <c r="R15" s="132">
        <v>476.66666666666674</v>
      </c>
      <c r="S15" s="132">
        <v>476.66666666666674</v>
      </c>
      <c r="T15" s="132">
        <v>15343.166666666666</v>
      </c>
      <c r="U15" s="132"/>
      <c r="V15" s="75">
        <v>123</v>
      </c>
      <c r="W15" s="75">
        <f t="shared" si="0"/>
        <v>440</v>
      </c>
      <c r="X15" s="75"/>
      <c r="Y15" s="146"/>
      <c r="Z15" s="145"/>
    </row>
    <row r="16" spans="1:26">
      <c r="A16" s="67"/>
      <c r="B16" s="67" t="s">
        <v>62</v>
      </c>
      <c r="C16" s="67" t="s">
        <v>1343</v>
      </c>
      <c r="D16" s="68" t="s">
        <v>1344</v>
      </c>
      <c r="E16" s="67" t="s">
        <v>1372</v>
      </c>
      <c r="F16" s="74">
        <v>20450</v>
      </c>
      <c r="G16" s="74">
        <v>19955</v>
      </c>
      <c r="H16" s="74">
        <v>19230</v>
      </c>
      <c r="I16" s="75">
        <v>3205</v>
      </c>
      <c r="J16" s="75">
        <v>16025</v>
      </c>
      <c r="K16" s="75">
        <v>14102</v>
      </c>
      <c r="L16" s="75">
        <v>1923</v>
      </c>
      <c r="M16" s="76">
        <v>0.12</v>
      </c>
      <c r="N16" s="75">
        <v>472.5</v>
      </c>
      <c r="O16" s="75">
        <v>52</v>
      </c>
      <c r="P16" s="74">
        <v>20</v>
      </c>
      <c r="Q16" s="75">
        <v>14646.5</v>
      </c>
      <c r="R16" s="132">
        <v>476.66666666666674</v>
      </c>
      <c r="S16" s="132">
        <v>476.66666666666674</v>
      </c>
      <c r="T16" s="132">
        <v>15123.166666666666</v>
      </c>
      <c r="U16" s="132"/>
      <c r="V16" s="75">
        <v>123</v>
      </c>
      <c r="W16" s="75">
        <f t="shared" si="0"/>
        <v>440</v>
      </c>
      <c r="X16" s="75"/>
      <c r="Y16" s="146"/>
      <c r="Z16" s="145"/>
    </row>
    <row r="17" spans="1:26">
      <c r="A17" s="67"/>
      <c r="B17" s="67" t="s">
        <v>56</v>
      </c>
      <c r="C17" s="67" t="s">
        <v>1373</v>
      </c>
      <c r="D17" s="68" t="s">
        <v>1374</v>
      </c>
      <c r="E17" s="67" t="s">
        <v>1375</v>
      </c>
      <c r="F17" s="74">
        <v>19450</v>
      </c>
      <c r="G17" s="74">
        <v>18955</v>
      </c>
      <c r="H17" s="74">
        <v>18230</v>
      </c>
      <c r="I17" s="75">
        <v>3038.3333333333321</v>
      </c>
      <c r="J17" s="75">
        <v>15191.666666666668</v>
      </c>
      <c r="K17" s="75">
        <v>13368.666666666668</v>
      </c>
      <c r="L17" s="75">
        <v>1823</v>
      </c>
      <c r="M17" s="76">
        <v>0.12</v>
      </c>
      <c r="N17" s="75">
        <v>472.5</v>
      </c>
      <c r="O17" s="75">
        <v>52</v>
      </c>
      <c r="P17" s="74">
        <v>20</v>
      </c>
      <c r="Q17" s="75">
        <v>13913.166666666668</v>
      </c>
      <c r="R17" s="132">
        <v>476.66666666666674</v>
      </c>
      <c r="S17" s="132">
        <v>476.66666666666674</v>
      </c>
      <c r="T17" s="132">
        <v>14389.833333333334</v>
      </c>
      <c r="U17" s="132"/>
      <c r="V17" s="75">
        <v>120</v>
      </c>
      <c r="W17" s="75">
        <f t="shared" si="0"/>
        <v>440</v>
      </c>
      <c r="X17" s="75"/>
      <c r="Y17" s="146"/>
      <c r="Z17" s="145"/>
    </row>
    <row r="18" spans="1:26">
      <c r="A18" s="67"/>
      <c r="B18" s="67" t="s">
        <v>57</v>
      </c>
      <c r="C18" s="67" t="s">
        <v>1376</v>
      </c>
      <c r="D18" s="68" t="s">
        <v>1377</v>
      </c>
      <c r="E18" s="67" t="s">
        <v>1378</v>
      </c>
      <c r="F18" s="74">
        <v>20100</v>
      </c>
      <c r="G18" s="74">
        <v>19605</v>
      </c>
      <c r="H18" s="74">
        <v>18880</v>
      </c>
      <c r="I18" s="75">
        <v>3146.6666666666661</v>
      </c>
      <c r="J18" s="75">
        <v>15733.333333333334</v>
      </c>
      <c r="K18" s="75">
        <v>13845.333333333334</v>
      </c>
      <c r="L18" s="75">
        <v>1888</v>
      </c>
      <c r="M18" s="76">
        <v>0.12</v>
      </c>
      <c r="N18" s="75">
        <v>472.5</v>
      </c>
      <c r="O18" s="75">
        <v>52</v>
      </c>
      <c r="P18" s="74">
        <v>20</v>
      </c>
      <c r="Q18" s="75">
        <v>14389.833333333334</v>
      </c>
      <c r="R18" s="132">
        <v>476.66666666666674</v>
      </c>
      <c r="S18" s="132">
        <v>476.66666666666674</v>
      </c>
      <c r="T18" s="132">
        <v>14866.5</v>
      </c>
      <c r="U18" s="132"/>
      <c r="V18" s="75">
        <v>126</v>
      </c>
      <c r="W18" s="75">
        <f t="shared" si="0"/>
        <v>440</v>
      </c>
      <c r="X18" s="75"/>
      <c r="Y18" s="146"/>
      <c r="Z18" s="145"/>
    </row>
    <row r="19" spans="1:26">
      <c r="A19" s="67"/>
      <c r="B19" s="67" t="s">
        <v>58</v>
      </c>
      <c r="C19" s="67" t="s">
        <v>1379</v>
      </c>
      <c r="D19" s="68" t="s">
        <v>1380</v>
      </c>
      <c r="E19" s="67" t="s">
        <v>1381</v>
      </c>
      <c r="F19" s="74">
        <v>20250</v>
      </c>
      <c r="G19" s="74">
        <v>19755</v>
      </c>
      <c r="H19" s="74">
        <v>19030</v>
      </c>
      <c r="I19" s="75">
        <v>3171.6666666666661</v>
      </c>
      <c r="J19" s="75">
        <v>15858.333333333334</v>
      </c>
      <c r="K19" s="75">
        <v>13955.333333333334</v>
      </c>
      <c r="L19" s="75">
        <v>1903</v>
      </c>
      <c r="M19" s="76">
        <v>0.12</v>
      </c>
      <c r="N19" s="75">
        <v>472.5</v>
      </c>
      <c r="O19" s="75">
        <v>52</v>
      </c>
      <c r="P19" s="74">
        <v>20</v>
      </c>
      <c r="Q19" s="75">
        <v>14499.833333333334</v>
      </c>
      <c r="R19" s="132">
        <v>476.66666666666674</v>
      </c>
      <c r="S19" s="132">
        <v>476.66666666666674</v>
      </c>
      <c r="T19" s="132">
        <v>14976.5</v>
      </c>
      <c r="U19" s="132"/>
      <c r="V19" s="75">
        <v>125</v>
      </c>
      <c r="W19" s="75">
        <f t="shared" si="0"/>
        <v>440</v>
      </c>
      <c r="X19" s="75"/>
      <c r="Y19" s="146"/>
      <c r="Z19" s="145"/>
    </row>
    <row r="20" spans="1:26">
      <c r="A20" s="67"/>
      <c r="B20" s="67" t="s">
        <v>59</v>
      </c>
      <c r="C20" s="67" t="s">
        <v>1382</v>
      </c>
      <c r="D20" s="68" t="s">
        <v>1383</v>
      </c>
      <c r="E20" s="67" t="s">
        <v>1384</v>
      </c>
      <c r="F20" s="74">
        <v>20900</v>
      </c>
      <c r="G20" s="74">
        <v>20405</v>
      </c>
      <c r="H20" s="74">
        <v>19680</v>
      </c>
      <c r="I20" s="75">
        <v>3280</v>
      </c>
      <c r="J20" s="75">
        <v>16400</v>
      </c>
      <c r="K20" s="75">
        <v>14432</v>
      </c>
      <c r="L20" s="75">
        <v>1968</v>
      </c>
      <c r="M20" s="76">
        <v>0.12</v>
      </c>
      <c r="N20" s="75">
        <v>472.5</v>
      </c>
      <c r="O20" s="75">
        <v>52</v>
      </c>
      <c r="P20" s="74">
        <v>20</v>
      </c>
      <c r="Q20" s="75">
        <v>14976.5</v>
      </c>
      <c r="R20" s="132">
        <v>476.66666666666674</v>
      </c>
      <c r="S20" s="132">
        <v>476.66666666666674</v>
      </c>
      <c r="T20" s="132">
        <v>15453.166666666666</v>
      </c>
      <c r="U20" s="132"/>
      <c r="V20" s="75">
        <v>130</v>
      </c>
      <c r="W20" s="75">
        <f t="shared" si="0"/>
        <v>440</v>
      </c>
      <c r="X20" s="75"/>
      <c r="Y20" s="146"/>
      <c r="Z20" s="145"/>
    </row>
    <row r="21" spans="1:26">
      <c r="A21" s="118"/>
      <c r="B21" s="85" t="s">
        <v>1385</v>
      </c>
      <c r="C21" s="77"/>
      <c r="D21" s="78"/>
      <c r="E21" s="77"/>
      <c r="F21" s="70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 t="str">
        <f t="shared" si="0"/>
        <v/>
      </c>
      <c r="X21" s="73"/>
      <c r="Y21" s="73"/>
      <c r="Z21" s="73"/>
    </row>
    <row r="22" spans="1:26">
      <c r="A22" s="79"/>
      <c r="B22" s="79" t="s">
        <v>64</v>
      </c>
      <c r="C22" s="81" t="s">
        <v>1386</v>
      </c>
      <c r="D22" s="86" t="s">
        <v>1387</v>
      </c>
      <c r="E22" s="79" t="s">
        <v>1388</v>
      </c>
      <c r="F22" s="74">
        <v>18350</v>
      </c>
      <c r="G22" s="74">
        <v>17855</v>
      </c>
      <c r="H22" s="74">
        <v>17130</v>
      </c>
      <c r="I22" s="75">
        <v>2855</v>
      </c>
      <c r="J22" s="75">
        <v>14275</v>
      </c>
      <c r="K22" s="75">
        <v>12562</v>
      </c>
      <c r="L22" s="75">
        <v>1713</v>
      </c>
      <c r="M22" s="76">
        <v>0.12</v>
      </c>
      <c r="N22" s="80">
        <v>472.5</v>
      </c>
      <c r="O22" s="80">
        <v>52</v>
      </c>
      <c r="P22" s="82">
        <v>20</v>
      </c>
      <c r="Q22" s="75">
        <v>13106.5</v>
      </c>
      <c r="R22" s="132">
        <v>476.66666666666674</v>
      </c>
      <c r="S22" s="132">
        <v>476.66666666666674</v>
      </c>
      <c r="T22" s="80">
        <v>13583.166666666666</v>
      </c>
      <c r="U22" s="80"/>
      <c r="V22" s="75">
        <v>116</v>
      </c>
      <c r="W22" s="75">
        <f t="shared" si="0"/>
        <v>440</v>
      </c>
      <c r="X22" s="80"/>
      <c r="Y22" s="147"/>
      <c r="Z22" s="145"/>
    </row>
    <row r="23" spans="1:26">
      <c r="A23" s="79"/>
      <c r="B23" s="79" t="s">
        <v>65</v>
      </c>
      <c r="C23" s="81" t="s">
        <v>1389</v>
      </c>
      <c r="D23" s="86" t="s">
        <v>1390</v>
      </c>
      <c r="E23" s="79" t="s">
        <v>1391</v>
      </c>
      <c r="F23" s="74">
        <v>19000</v>
      </c>
      <c r="G23" s="74">
        <v>18505</v>
      </c>
      <c r="H23" s="74">
        <v>17780</v>
      </c>
      <c r="I23" s="75">
        <v>2963.3333333333321</v>
      </c>
      <c r="J23" s="75">
        <v>14816.666666666668</v>
      </c>
      <c r="K23" s="75">
        <v>13038.666666666668</v>
      </c>
      <c r="L23" s="75">
        <v>1778</v>
      </c>
      <c r="M23" s="76">
        <v>0.12</v>
      </c>
      <c r="N23" s="80">
        <v>472.5</v>
      </c>
      <c r="O23" s="80">
        <v>52</v>
      </c>
      <c r="P23" s="82">
        <v>20</v>
      </c>
      <c r="Q23" s="75">
        <v>13583.166666666668</v>
      </c>
      <c r="R23" s="132">
        <v>476.66666666666674</v>
      </c>
      <c r="S23" s="132">
        <v>476.66666666666674</v>
      </c>
      <c r="T23" s="80">
        <v>14059.833333333334</v>
      </c>
      <c r="U23" s="80"/>
      <c r="V23" s="75">
        <v>126</v>
      </c>
      <c r="W23" s="75">
        <f t="shared" si="0"/>
        <v>440</v>
      </c>
      <c r="X23" s="80"/>
      <c r="Y23" s="147"/>
      <c r="Z23" s="145"/>
    </row>
    <row r="24" spans="1:26">
      <c r="A24" s="79"/>
      <c r="B24" s="79" t="s">
        <v>68</v>
      </c>
      <c r="C24" s="81" t="s">
        <v>1392</v>
      </c>
      <c r="D24" s="86" t="s">
        <v>1393</v>
      </c>
      <c r="E24" s="79" t="s">
        <v>1394</v>
      </c>
      <c r="F24" s="74">
        <v>19150</v>
      </c>
      <c r="G24" s="74">
        <v>18655</v>
      </c>
      <c r="H24" s="74">
        <v>17930</v>
      </c>
      <c r="I24" s="75">
        <v>2988.3333333333321</v>
      </c>
      <c r="J24" s="75">
        <v>14941.666666666668</v>
      </c>
      <c r="K24" s="75">
        <v>13148.666666666668</v>
      </c>
      <c r="L24" s="75">
        <v>1793</v>
      </c>
      <c r="M24" s="76">
        <v>0.12</v>
      </c>
      <c r="N24" s="80">
        <v>472.5</v>
      </c>
      <c r="O24" s="80">
        <v>52</v>
      </c>
      <c r="P24" s="82">
        <v>20</v>
      </c>
      <c r="Q24" s="75">
        <v>13693.166666666668</v>
      </c>
      <c r="R24" s="132">
        <v>476.66666666666674</v>
      </c>
      <c r="S24" s="132">
        <v>476.66666666666674</v>
      </c>
      <c r="T24" s="80">
        <v>14169.833333333334</v>
      </c>
      <c r="U24" s="80"/>
      <c r="V24" s="75">
        <v>129</v>
      </c>
      <c r="W24" s="75">
        <f t="shared" si="0"/>
        <v>440</v>
      </c>
      <c r="X24" s="80"/>
      <c r="Y24" s="147"/>
      <c r="Z24" s="145"/>
    </row>
    <row r="25" spans="1:26">
      <c r="A25" s="79"/>
      <c r="B25" s="79" t="s">
        <v>69</v>
      </c>
      <c r="C25" s="81" t="s">
        <v>1395</v>
      </c>
      <c r="D25" s="86" t="s">
        <v>1396</v>
      </c>
      <c r="E25" s="79" t="s">
        <v>1397</v>
      </c>
      <c r="F25" s="74">
        <v>19800</v>
      </c>
      <c r="G25" s="74">
        <v>19305</v>
      </c>
      <c r="H25" s="74">
        <v>18580</v>
      </c>
      <c r="I25" s="75">
        <v>3096.6666666666661</v>
      </c>
      <c r="J25" s="75">
        <v>15483.333333333334</v>
      </c>
      <c r="K25" s="75">
        <v>13625.333333333334</v>
      </c>
      <c r="L25" s="75">
        <v>1858</v>
      </c>
      <c r="M25" s="76">
        <v>0.12</v>
      </c>
      <c r="N25" s="80">
        <v>472.5</v>
      </c>
      <c r="O25" s="80">
        <v>52</v>
      </c>
      <c r="P25" s="82">
        <v>20</v>
      </c>
      <c r="Q25" s="75">
        <v>14169.833333333334</v>
      </c>
      <c r="R25" s="132">
        <v>476.66666666666674</v>
      </c>
      <c r="S25" s="132">
        <v>476.66666666666674</v>
      </c>
      <c r="T25" s="80">
        <v>14646.5</v>
      </c>
      <c r="U25" s="80"/>
      <c r="V25" s="75">
        <v>124</v>
      </c>
      <c r="W25" s="75">
        <f t="shared" si="0"/>
        <v>440</v>
      </c>
      <c r="X25" s="80"/>
      <c r="Y25" s="147"/>
      <c r="Z25" s="145"/>
    </row>
    <row r="26" spans="1:26">
      <c r="A26" s="79"/>
      <c r="B26" s="79" t="s">
        <v>66</v>
      </c>
      <c r="C26" s="81" t="s">
        <v>1398</v>
      </c>
      <c r="D26" s="86" t="s">
        <v>1399</v>
      </c>
      <c r="E26" s="79" t="s">
        <v>1400</v>
      </c>
      <c r="F26" s="74">
        <v>19650</v>
      </c>
      <c r="G26" s="74">
        <v>19155</v>
      </c>
      <c r="H26" s="74">
        <v>18430</v>
      </c>
      <c r="I26" s="75">
        <v>3071.6666666666661</v>
      </c>
      <c r="J26" s="75">
        <v>15358.333333333334</v>
      </c>
      <c r="K26" s="75">
        <v>13515.333333333334</v>
      </c>
      <c r="L26" s="75">
        <v>1843</v>
      </c>
      <c r="M26" s="76">
        <v>0.12</v>
      </c>
      <c r="N26" s="80">
        <v>472.5</v>
      </c>
      <c r="O26" s="80">
        <v>52</v>
      </c>
      <c r="P26" s="82">
        <v>20</v>
      </c>
      <c r="Q26" s="75">
        <v>14059.833333333334</v>
      </c>
      <c r="R26" s="132">
        <v>476.66666666666674</v>
      </c>
      <c r="S26" s="132">
        <v>476.66666666666674</v>
      </c>
      <c r="T26" s="80">
        <v>14536.5</v>
      </c>
      <c r="U26" s="80"/>
      <c r="V26" s="75">
        <v>120</v>
      </c>
      <c r="W26" s="75">
        <f t="shared" si="0"/>
        <v>440</v>
      </c>
      <c r="X26" s="80"/>
      <c r="Y26" s="147"/>
      <c r="Z26" s="145"/>
    </row>
    <row r="27" spans="1:26">
      <c r="A27" s="79"/>
      <c r="B27" s="79" t="s">
        <v>67</v>
      </c>
      <c r="C27" s="81" t="s">
        <v>1401</v>
      </c>
      <c r="D27" s="86" t="s">
        <v>1402</v>
      </c>
      <c r="E27" s="79" t="s">
        <v>1403</v>
      </c>
      <c r="F27" s="74">
        <v>20300</v>
      </c>
      <c r="G27" s="74">
        <v>19805</v>
      </c>
      <c r="H27" s="74">
        <v>19080</v>
      </c>
      <c r="I27" s="75">
        <v>3180</v>
      </c>
      <c r="J27" s="75">
        <v>15900</v>
      </c>
      <c r="K27" s="75">
        <v>13992</v>
      </c>
      <c r="L27" s="75">
        <v>1908</v>
      </c>
      <c r="M27" s="76">
        <v>0.12</v>
      </c>
      <c r="N27" s="80">
        <v>472.5</v>
      </c>
      <c r="O27" s="80">
        <v>52</v>
      </c>
      <c r="P27" s="82">
        <v>20</v>
      </c>
      <c r="Q27" s="75">
        <v>14536.5</v>
      </c>
      <c r="R27" s="132">
        <v>476.66666666666674</v>
      </c>
      <c r="S27" s="132">
        <v>476.66666666666674</v>
      </c>
      <c r="T27" s="80">
        <v>15013.166666666666</v>
      </c>
      <c r="U27" s="80"/>
      <c r="V27" s="75">
        <v>126</v>
      </c>
      <c r="W27" s="75">
        <f t="shared" si="0"/>
        <v>440</v>
      </c>
      <c r="X27" s="80"/>
      <c r="Y27" s="147"/>
      <c r="Z27" s="145"/>
    </row>
    <row r="28" spans="1:26">
      <c r="A28" s="79"/>
      <c r="B28" s="79" t="s">
        <v>70</v>
      </c>
      <c r="C28" s="81" t="s">
        <v>1404</v>
      </c>
      <c r="D28" s="86" t="s">
        <v>1405</v>
      </c>
      <c r="E28" s="79" t="s">
        <v>1406</v>
      </c>
      <c r="F28" s="74">
        <v>20450</v>
      </c>
      <c r="G28" s="74">
        <v>19955</v>
      </c>
      <c r="H28" s="74">
        <v>19230</v>
      </c>
      <c r="I28" s="75">
        <v>3205</v>
      </c>
      <c r="J28" s="75">
        <v>16025</v>
      </c>
      <c r="K28" s="75">
        <v>14102</v>
      </c>
      <c r="L28" s="75">
        <v>1923</v>
      </c>
      <c r="M28" s="76">
        <v>0.12</v>
      </c>
      <c r="N28" s="80">
        <v>472.5</v>
      </c>
      <c r="O28" s="80">
        <v>52</v>
      </c>
      <c r="P28" s="82">
        <v>20</v>
      </c>
      <c r="Q28" s="75">
        <v>14646.5</v>
      </c>
      <c r="R28" s="132">
        <v>476.66666666666674</v>
      </c>
      <c r="S28" s="132">
        <v>476.66666666666674</v>
      </c>
      <c r="T28" s="80">
        <v>15123.166666666666</v>
      </c>
      <c r="U28" s="80"/>
      <c r="V28" s="75">
        <v>125</v>
      </c>
      <c r="W28" s="75">
        <f t="shared" si="0"/>
        <v>440</v>
      </c>
      <c r="X28" s="80"/>
      <c r="Y28" s="147"/>
      <c r="Z28" s="145"/>
    </row>
    <row r="29" spans="1:26">
      <c r="A29" s="79"/>
      <c r="B29" s="79" t="s">
        <v>71</v>
      </c>
      <c r="C29" s="81" t="s">
        <v>1407</v>
      </c>
      <c r="D29" s="86" t="s">
        <v>1408</v>
      </c>
      <c r="E29" s="79" t="s">
        <v>1409</v>
      </c>
      <c r="F29" s="74">
        <v>21100</v>
      </c>
      <c r="G29" s="74">
        <v>20605</v>
      </c>
      <c r="H29" s="74">
        <v>19880</v>
      </c>
      <c r="I29" s="75">
        <v>3313.3333333333321</v>
      </c>
      <c r="J29" s="75">
        <v>16566.666666666668</v>
      </c>
      <c r="K29" s="75">
        <v>14578.666666666668</v>
      </c>
      <c r="L29" s="75">
        <v>1988</v>
      </c>
      <c r="M29" s="76">
        <v>0.12</v>
      </c>
      <c r="N29" s="80">
        <v>472.5</v>
      </c>
      <c r="O29" s="80">
        <v>52</v>
      </c>
      <c r="P29" s="82">
        <v>20</v>
      </c>
      <c r="Q29" s="75">
        <v>15123.166666666668</v>
      </c>
      <c r="R29" s="132">
        <v>476.66666666666674</v>
      </c>
      <c r="S29" s="132">
        <v>476.66666666666674</v>
      </c>
      <c r="T29" s="80">
        <v>15599.833333333334</v>
      </c>
      <c r="U29" s="80"/>
      <c r="V29" s="75">
        <v>130</v>
      </c>
      <c r="W29" s="75">
        <f t="shared" si="0"/>
        <v>440</v>
      </c>
      <c r="X29" s="80"/>
      <c r="Y29" s="147"/>
      <c r="Z29" s="145"/>
    </row>
    <row r="30" spans="1:26">
      <c r="A30" s="79"/>
      <c r="B30" s="79" t="s">
        <v>72</v>
      </c>
      <c r="C30" s="81" t="s">
        <v>1410</v>
      </c>
      <c r="D30" s="86" t="s">
        <v>1411</v>
      </c>
      <c r="E30" s="79" t="s">
        <v>1412</v>
      </c>
      <c r="F30" s="74">
        <v>20950</v>
      </c>
      <c r="G30" s="74">
        <v>20455</v>
      </c>
      <c r="H30" s="74">
        <v>19730</v>
      </c>
      <c r="I30" s="75">
        <v>3288.3333333333321</v>
      </c>
      <c r="J30" s="75">
        <v>16441.666666666668</v>
      </c>
      <c r="K30" s="75">
        <v>14468.666666666668</v>
      </c>
      <c r="L30" s="75">
        <v>1973</v>
      </c>
      <c r="M30" s="76">
        <v>0.12</v>
      </c>
      <c r="N30" s="80">
        <v>472.5</v>
      </c>
      <c r="O30" s="80">
        <v>52</v>
      </c>
      <c r="P30" s="82">
        <v>20</v>
      </c>
      <c r="Q30" s="75">
        <v>15013.166666666668</v>
      </c>
      <c r="R30" s="132">
        <v>476.66666666666674</v>
      </c>
      <c r="S30" s="132">
        <v>476.66666666666674</v>
      </c>
      <c r="T30" s="80">
        <v>15489.833333333334</v>
      </c>
      <c r="U30" s="80"/>
      <c r="V30" s="75">
        <v>123</v>
      </c>
      <c r="W30" s="75">
        <f t="shared" si="0"/>
        <v>440</v>
      </c>
      <c r="X30" s="80"/>
      <c r="Y30" s="147"/>
      <c r="Z30" s="145"/>
    </row>
    <row r="31" spans="1:26">
      <c r="A31" s="117"/>
      <c r="B31" s="79" t="s">
        <v>1413</v>
      </c>
      <c r="C31" s="81" t="s">
        <v>1414</v>
      </c>
      <c r="D31" s="86" t="s">
        <v>1411</v>
      </c>
      <c r="E31" s="79" t="s">
        <v>1415</v>
      </c>
      <c r="F31" s="74">
        <v>21450</v>
      </c>
      <c r="G31" s="74">
        <v>20955</v>
      </c>
      <c r="H31" s="74">
        <v>20230</v>
      </c>
      <c r="I31" s="75">
        <v>3371.6666666666642</v>
      </c>
      <c r="J31" s="75">
        <v>16858.333333333336</v>
      </c>
      <c r="K31" s="75">
        <v>14835.333333333336</v>
      </c>
      <c r="L31" s="75">
        <v>2023</v>
      </c>
      <c r="M31" s="76">
        <v>0.12</v>
      </c>
      <c r="N31" s="80">
        <v>472.5</v>
      </c>
      <c r="O31" s="80">
        <v>52</v>
      </c>
      <c r="P31" s="82">
        <v>20</v>
      </c>
      <c r="Q31" s="75">
        <v>15379.833333333336</v>
      </c>
      <c r="R31" s="132">
        <v>476.66666666666674</v>
      </c>
      <c r="S31" s="132">
        <v>476.66666666666674</v>
      </c>
      <c r="T31" s="80">
        <v>15856.500000000002</v>
      </c>
      <c r="U31" s="80"/>
      <c r="V31" s="75">
        <v>123</v>
      </c>
      <c r="W31" s="75">
        <f t="shared" si="0"/>
        <v>440</v>
      </c>
      <c r="X31" s="80"/>
      <c r="Y31" s="147"/>
      <c r="Z31" s="145"/>
    </row>
    <row r="32" spans="1:26">
      <c r="A32" s="67"/>
      <c r="B32" s="84" t="s">
        <v>1416</v>
      </c>
      <c r="C32" s="69"/>
      <c r="D32" s="70"/>
      <c r="E32" s="69"/>
      <c r="F32" s="70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 t="str">
        <f t="shared" si="0"/>
        <v/>
      </c>
      <c r="X32" s="73"/>
      <c r="Y32" s="73"/>
      <c r="Z32" s="73"/>
    </row>
    <row r="33" spans="1:26">
      <c r="A33" s="67"/>
      <c r="B33" s="129" t="s">
        <v>448</v>
      </c>
      <c r="C33" s="129" t="s">
        <v>1417</v>
      </c>
      <c r="D33" s="130" t="s">
        <v>1418</v>
      </c>
      <c r="E33" s="129" t="s">
        <v>1419</v>
      </c>
      <c r="F33" s="131">
        <v>20515</v>
      </c>
      <c r="G33" s="131">
        <v>20020</v>
      </c>
      <c r="H33" s="131">
        <v>19295</v>
      </c>
      <c r="I33" s="132">
        <v>3215.8333333333321</v>
      </c>
      <c r="J33" s="132">
        <v>16079.166666666668</v>
      </c>
      <c r="K33" s="132">
        <v>14149.666666666668</v>
      </c>
      <c r="L33" s="132">
        <v>1929.5</v>
      </c>
      <c r="M33" s="76">
        <v>0.12</v>
      </c>
      <c r="N33" s="132">
        <v>472.5</v>
      </c>
      <c r="O33" s="132">
        <v>52</v>
      </c>
      <c r="P33" s="131">
        <v>20</v>
      </c>
      <c r="Q33" s="132">
        <v>14694.166666666668</v>
      </c>
      <c r="R33" s="132">
        <v>476.66666666666674</v>
      </c>
      <c r="S33" s="132">
        <v>476.66666666666674</v>
      </c>
      <c r="T33" s="132">
        <v>15170.833333333334</v>
      </c>
      <c r="U33" s="132"/>
      <c r="V33" s="132">
        <v>116</v>
      </c>
      <c r="W33" s="132">
        <f t="shared" si="0"/>
        <v>440</v>
      </c>
      <c r="X33" s="132"/>
      <c r="Y33" s="148"/>
      <c r="Z33" s="145"/>
    </row>
    <row r="34" spans="1:26">
      <c r="A34" s="67"/>
      <c r="B34" s="129" t="s">
        <v>451</v>
      </c>
      <c r="C34" s="129" t="s">
        <v>1420</v>
      </c>
      <c r="D34" s="130" t="s">
        <v>1421</v>
      </c>
      <c r="E34" s="129" t="s">
        <v>1422</v>
      </c>
      <c r="F34" s="131">
        <v>21765</v>
      </c>
      <c r="G34" s="131">
        <v>21270</v>
      </c>
      <c r="H34" s="131">
        <v>20545</v>
      </c>
      <c r="I34" s="132">
        <v>3424.1666666666642</v>
      </c>
      <c r="J34" s="132">
        <v>17120.833333333336</v>
      </c>
      <c r="K34" s="132">
        <v>15066.333333333336</v>
      </c>
      <c r="L34" s="132">
        <v>2054.5</v>
      </c>
      <c r="M34" s="76">
        <v>0.12</v>
      </c>
      <c r="N34" s="132">
        <v>472.5</v>
      </c>
      <c r="O34" s="132">
        <v>52</v>
      </c>
      <c r="P34" s="131">
        <v>20</v>
      </c>
      <c r="Q34" s="132">
        <v>15610.833333333336</v>
      </c>
      <c r="R34" s="132">
        <v>476.66666666666674</v>
      </c>
      <c r="S34" s="132">
        <v>476.66666666666674</v>
      </c>
      <c r="T34" s="132">
        <v>16087.500000000002</v>
      </c>
      <c r="U34" s="132"/>
      <c r="V34" s="132">
        <v>117</v>
      </c>
      <c r="W34" s="132">
        <f t="shared" si="0"/>
        <v>440</v>
      </c>
      <c r="X34" s="132"/>
      <c r="Y34" s="148"/>
      <c r="Z34" s="145"/>
    </row>
    <row r="35" spans="1:26">
      <c r="A35" s="67"/>
      <c r="B35" s="129" t="s">
        <v>455</v>
      </c>
      <c r="C35" s="129" t="s">
        <v>1423</v>
      </c>
      <c r="D35" s="130" t="s">
        <v>1424</v>
      </c>
      <c r="E35" s="129" t="s">
        <v>1425</v>
      </c>
      <c r="F35" s="131">
        <v>22715</v>
      </c>
      <c r="G35" s="131">
        <v>22220</v>
      </c>
      <c r="H35" s="131">
        <v>21495</v>
      </c>
      <c r="I35" s="132">
        <v>3582.5</v>
      </c>
      <c r="J35" s="132">
        <v>17912.5</v>
      </c>
      <c r="K35" s="132">
        <v>15763</v>
      </c>
      <c r="L35" s="132">
        <v>2149.5</v>
      </c>
      <c r="M35" s="76">
        <v>0.12</v>
      </c>
      <c r="N35" s="132">
        <v>472.5</v>
      </c>
      <c r="O35" s="132">
        <v>52</v>
      </c>
      <c r="P35" s="131">
        <v>20</v>
      </c>
      <c r="Q35" s="132">
        <v>16307.5</v>
      </c>
      <c r="R35" s="132">
        <v>476.66666666666674</v>
      </c>
      <c r="S35" s="132">
        <v>476.66666666666674</v>
      </c>
      <c r="T35" s="132">
        <v>16784.166666666668</v>
      </c>
      <c r="U35" s="132"/>
      <c r="V35" s="132">
        <v>118</v>
      </c>
      <c r="W35" s="132">
        <f t="shared" si="0"/>
        <v>440</v>
      </c>
      <c r="X35" s="132"/>
      <c r="Y35" s="148"/>
      <c r="Z35" s="145"/>
    </row>
    <row r="36" spans="1:26">
      <c r="A36" s="67"/>
      <c r="B36" s="129" t="s">
        <v>461</v>
      </c>
      <c r="C36" s="129" t="s">
        <v>1426</v>
      </c>
      <c r="D36" s="130" t="s">
        <v>1427</v>
      </c>
      <c r="E36" s="129" t="s">
        <v>1428</v>
      </c>
      <c r="F36" s="131">
        <v>24015</v>
      </c>
      <c r="G36" s="131">
        <v>23520</v>
      </c>
      <c r="H36" s="131">
        <v>22795</v>
      </c>
      <c r="I36" s="132">
        <v>3799.1666666666642</v>
      </c>
      <c r="J36" s="132">
        <v>18995.833333333336</v>
      </c>
      <c r="K36" s="132">
        <v>16716.333333333336</v>
      </c>
      <c r="L36" s="132">
        <v>2279.5</v>
      </c>
      <c r="M36" s="76">
        <v>0.12</v>
      </c>
      <c r="N36" s="132">
        <v>472.5</v>
      </c>
      <c r="O36" s="132">
        <v>52</v>
      </c>
      <c r="P36" s="131">
        <v>20</v>
      </c>
      <c r="Q36" s="132">
        <v>17260.833333333336</v>
      </c>
      <c r="R36" s="132">
        <v>476.66666666666674</v>
      </c>
      <c r="S36" s="132">
        <v>476.66666666666674</v>
      </c>
      <c r="T36" s="132">
        <v>17737.500000000004</v>
      </c>
      <c r="U36" s="132"/>
      <c r="V36" s="132">
        <v>119</v>
      </c>
      <c r="W36" s="132">
        <f t="shared" ref="W36:W67" si="1">IF(F36-G36-55&lt;0,"",F36-G36-55)</f>
        <v>440</v>
      </c>
      <c r="X36" s="132"/>
      <c r="Y36" s="148"/>
      <c r="Z36" s="145"/>
    </row>
    <row r="37" spans="1:26">
      <c r="A37" s="67"/>
      <c r="B37" s="129" t="s">
        <v>464</v>
      </c>
      <c r="C37" s="129" t="s">
        <v>1429</v>
      </c>
      <c r="D37" s="130" t="s">
        <v>1430</v>
      </c>
      <c r="E37" s="129" t="s">
        <v>1431</v>
      </c>
      <c r="F37" s="131">
        <v>25265</v>
      </c>
      <c r="G37" s="131">
        <v>24770</v>
      </c>
      <c r="H37" s="131">
        <v>24045</v>
      </c>
      <c r="I37" s="132">
        <v>4007.5</v>
      </c>
      <c r="J37" s="132">
        <v>20037.5</v>
      </c>
      <c r="K37" s="132">
        <v>17633</v>
      </c>
      <c r="L37" s="132">
        <v>2404.5</v>
      </c>
      <c r="M37" s="76">
        <v>0.12</v>
      </c>
      <c r="N37" s="132">
        <v>472.5</v>
      </c>
      <c r="O37" s="132">
        <v>52</v>
      </c>
      <c r="P37" s="131">
        <v>20</v>
      </c>
      <c r="Q37" s="132">
        <v>18177.5</v>
      </c>
      <c r="R37" s="132">
        <v>476.66666666666674</v>
      </c>
      <c r="S37" s="132">
        <v>476.66666666666674</v>
      </c>
      <c r="T37" s="132">
        <v>18654.166666666668</v>
      </c>
      <c r="U37" s="132"/>
      <c r="V37" s="132">
        <v>122</v>
      </c>
      <c r="W37" s="132">
        <f t="shared" si="1"/>
        <v>440</v>
      </c>
      <c r="X37" s="132"/>
      <c r="Y37" s="148"/>
      <c r="Z37" s="145"/>
    </row>
    <row r="38" spans="1:26">
      <c r="A38" s="67"/>
      <c r="B38" s="129" t="s">
        <v>467</v>
      </c>
      <c r="C38" s="129" t="s">
        <v>1432</v>
      </c>
      <c r="D38" s="130" t="s">
        <v>1433</v>
      </c>
      <c r="E38" s="129" t="s">
        <v>1434</v>
      </c>
      <c r="F38" s="131">
        <v>24110</v>
      </c>
      <c r="G38" s="131">
        <v>23615</v>
      </c>
      <c r="H38" s="131">
        <v>22890</v>
      </c>
      <c r="I38" s="132">
        <v>3815</v>
      </c>
      <c r="J38" s="132">
        <v>19075</v>
      </c>
      <c r="K38" s="132">
        <v>16786</v>
      </c>
      <c r="L38" s="132">
        <v>2289</v>
      </c>
      <c r="M38" s="76">
        <v>0.12</v>
      </c>
      <c r="N38" s="132">
        <v>472.5</v>
      </c>
      <c r="O38" s="132">
        <v>52</v>
      </c>
      <c r="P38" s="131">
        <v>20</v>
      </c>
      <c r="Q38" s="132">
        <v>17330.5</v>
      </c>
      <c r="R38" s="132">
        <v>476.66666666666674</v>
      </c>
      <c r="S38" s="132">
        <v>476.66666666666674</v>
      </c>
      <c r="T38" s="132">
        <v>17807.166666666668</v>
      </c>
      <c r="U38" s="132"/>
      <c r="V38" s="132">
        <v>120</v>
      </c>
      <c r="W38" s="132">
        <f t="shared" si="1"/>
        <v>440</v>
      </c>
      <c r="X38" s="132"/>
      <c r="Y38" s="148"/>
      <c r="Z38" s="145"/>
    </row>
    <row r="39" spans="1:26">
      <c r="A39" s="67"/>
      <c r="B39" s="129" t="s">
        <v>470</v>
      </c>
      <c r="C39" s="129" t="s">
        <v>1432</v>
      </c>
      <c r="D39" s="130" t="s">
        <v>1433</v>
      </c>
      <c r="E39" s="129" t="s">
        <v>1435</v>
      </c>
      <c r="F39" s="131">
        <v>24960</v>
      </c>
      <c r="G39" s="131">
        <v>24465</v>
      </c>
      <c r="H39" s="131">
        <v>23740</v>
      </c>
      <c r="I39" s="132">
        <v>3956.6666666666642</v>
      </c>
      <c r="J39" s="132">
        <v>19783.333333333336</v>
      </c>
      <c r="K39" s="132">
        <v>17409.333333333336</v>
      </c>
      <c r="L39" s="132">
        <v>2374</v>
      </c>
      <c r="M39" s="76">
        <v>0.12</v>
      </c>
      <c r="N39" s="132">
        <v>472.5</v>
      </c>
      <c r="O39" s="132">
        <v>52</v>
      </c>
      <c r="P39" s="131">
        <v>20</v>
      </c>
      <c r="Q39" s="132">
        <v>17953.833333333336</v>
      </c>
      <c r="R39" s="132">
        <v>476.66666666666674</v>
      </c>
      <c r="S39" s="132">
        <v>476.66666666666674</v>
      </c>
      <c r="T39" s="132">
        <v>18430.500000000004</v>
      </c>
      <c r="U39" s="132"/>
      <c r="V39" s="132">
        <v>120</v>
      </c>
      <c r="W39" s="132">
        <f t="shared" si="1"/>
        <v>440</v>
      </c>
      <c r="X39" s="132"/>
      <c r="Y39" s="148"/>
      <c r="Z39" s="145"/>
    </row>
    <row r="40" spans="1:26">
      <c r="A40" s="67"/>
      <c r="B40" s="129" t="s">
        <v>473</v>
      </c>
      <c r="C40" s="129" t="s">
        <v>1436</v>
      </c>
      <c r="D40" s="130" t="s">
        <v>1437</v>
      </c>
      <c r="E40" s="129" t="s">
        <v>1438</v>
      </c>
      <c r="F40" s="131">
        <v>25360</v>
      </c>
      <c r="G40" s="131">
        <v>24865</v>
      </c>
      <c r="H40" s="131">
        <v>24140</v>
      </c>
      <c r="I40" s="132">
        <v>4023.3333333333321</v>
      </c>
      <c r="J40" s="132">
        <v>20116.666666666668</v>
      </c>
      <c r="K40" s="132">
        <v>17702.666666666668</v>
      </c>
      <c r="L40" s="132">
        <v>2414</v>
      </c>
      <c r="M40" s="76">
        <v>0.12</v>
      </c>
      <c r="N40" s="132">
        <v>472.5</v>
      </c>
      <c r="O40" s="132">
        <v>52</v>
      </c>
      <c r="P40" s="131">
        <v>20</v>
      </c>
      <c r="Q40" s="132">
        <v>18247.166666666668</v>
      </c>
      <c r="R40" s="132">
        <v>476.66666666666674</v>
      </c>
      <c r="S40" s="132">
        <v>476.66666666666674</v>
      </c>
      <c r="T40" s="132">
        <v>18723.833333333336</v>
      </c>
      <c r="U40" s="132"/>
      <c r="V40" s="132">
        <v>120</v>
      </c>
      <c r="W40" s="132">
        <f t="shared" si="1"/>
        <v>440</v>
      </c>
      <c r="X40" s="132"/>
      <c r="Y40" s="148"/>
      <c r="Z40" s="145"/>
    </row>
    <row r="41" spans="1:26">
      <c r="A41" s="117"/>
      <c r="B41" s="129" t="s">
        <v>476</v>
      </c>
      <c r="C41" s="129" t="s">
        <v>1436</v>
      </c>
      <c r="D41" s="130" t="s">
        <v>1437</v>
      </c>
      <c r="E41" s="129" t="s">
        <v>1439</v>
      </c>
      <c r="F41" s="131">
        <v>25860</v>
      </c>
      <c r="G41" s="131">
        <v>25365</v>
      </c>
      <c r="H41" s="131">
        <v>24640</v>
      </c>
      <c r="I41" s="132">
        <v>4106.6666666666642</v>
      </c>
      <c r="J41" s="132">
        <v>20533.333333333336</v>
      </c>
      <c r="K41" s="132">
        <v>18069.333333333336</v>
      </c>
      <c r="L41" s="132">
        <v>2464</v>
      </c>
      <c r="M41" s="76">
        <v>0.12</v>
      </c>
      <c r="N41" s="132">
        <v>472.5</v>
      </c>
      <c r="O41" s="132">
        <v>52</v>
      </c>
      <c r="P41" s="131">
        <v>20</v>
      </c>
      <c r="Q41" s="132">
        <v>18613.833333333336</v>
      </c>
      <c r="R41" s="132">
        <v>476.66666666666674</v>
      </c>
      <c r="S41" s="132">
        <v>476.66666666666674</v>
      </c>
      <c r="T41" s="132">
        <v>19090.500000000004</v>
      </c>
      <c r="U41" s="132"/>
      <c r="V41" s="132">
        <v>120</v>
      </c>
      <c r="W41" s="132">
        <f t="shared" si="1"/>
        <v>440</v>
      </c>
      <c r="X41" s="132"/>
      <c r="Y41" s="148"/>
      <c r="Z41" s="145"/>
    </row>
    <row r="42" spans="1:26">
      <c r="A42" s="67"/>
      <c r="B42" s="84" t="s">
        <v>1440</v>
      </c>
      <c r="C42" s="71"/>
      <c r="D42" s="71"/>
      <c r="E42" s="71"/>
      <c r="F42" s="70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 t="str">
        <f t="shared" si="1"/>
        <v/>
      </c>
      <c r="X42" s="73"/>
      <c r="Y42" s="73"/>
      <c r="Z42" s="73"/>
    </row>
    <row r="43" spans="1:26">
      <c r="A43" s="67"/>
      <c r="B43" s="129" t="s">
        <v>1441</v>
      </c>
      <c r="C43" s="129" t="s">
        <v>1442</v>
      </c>
      <c r="D43" s="130" t="s">
        <v>1443</v>
      </c>
      <c r="E43" s="129" t="s">
        <v>1444</v>
      </c>
      <c r="F43" s="131">
        <v>21700</v>
      </c>
      <c r="G43" s="131">
        <v>21205</v>
      </c>
      <c r="H43" s="131">
        <v>20480</v>
      </c>
      <c r="I43" s="132">
        <v>3413.3333333333321</v>
      </c>
      <c r="J43" s="132">
        <v>17066.666666666668</v>
      </c>
      <c r="K43" s="132">
        <v>15018.666666666668</v>
      </c>
      <c r="L43" s="132">
        <v>2048</v>
      </c>
      <c r="M43" s="76">
        <v>0.12</v>
      </c>
      <c r="N43" s="132">
        <v>472.5</v>
      </c>
      <c r="O43" s="132">
        <v>52</v>
      </c>
      <c r="P43" s="131">
        <v>20</v>
      </c>
      <c r="Q43" s="132">
        <v>15563.166666666668</v>
      </c>
      <c r="R43" s="132">
        <v>476.66666666666674</v>
      </c>
      <c r="S43" s="132">
        <v>476.66666666666674</v>
      </c>
      <c r="T43" s="132">
        <v>16039.833333333334</v>
      </c>
      <c r="U43" s="132"/>
      <c r="V43" s="132">
        <v>120</v>
      </c>
      <c r="W43" s="132">
        <f t="shared" si="1"/>
        <v>440</v>
      </c>
      <c r="X43" s="132"/>
      <c r="Y43" s="148"/>
      <c r="Z43" s="145"/>
    </row>
    <row r="44" spans="1:26">
      <c r="A44" s="67"/>
      <c r="B44" s="129" t="s">
        <v>1445</v>
      </c>
      <c r="C44" s="129" t="s">
        <v>1446</v>
      </c>
      <c r="D44" s="130" t="s">
        <v>1447</v>
      </c>
      <c r="E44" s="129" t="s">
        <v>1448</v>
      </c>
      <c r="F44" s="131">
        <v>22950</v>
      </c>
      <c r="G44" s="131">
        <v>22455</v>
      </c>
      <c r="H44" s="131">
        <v>21730</v>
      </c>
      <c r="I44" s="132">
        <v>3621.6666666666642</v>
      </c>
      <c r="J44" s="132">
        <v>18108.333333333336</v>
      </c>
      <c r="K44" s="132">
        <v>15935.333333333336</v>
      </c>
      <c r="L44" s="132">
        <v>2173</v>
      </c>
      <c r="M44" s="76">
        <v>0.12</v>
      </c>
      <c r="N44" s="132">
        <v>472.5</v>
      </c>
      <c r="O44" s="132">
        <v>52</v>
      </c>
      <c r="P44" s="131">
        <v>20</v>
      </c>
      <c r="Q44" s="132">
        <v>16479.833333333336</v>
      </c>
      <c r="R44" s="132">
        <v>476.66666666666674</v>
      </c>
      <c r="S44" s="132">
        <v>476.66666666666674</v>
      </c>
      <c r="T44" s="132">
        <v>16956.500000000004</v>
      </c>
      <c r="U44" s="132"/>
      <c r="V44" s="132">
        <v>122</v>
      </c>
      <c r="W44" s="132">
        <f t="shared" si="1"/>
        <v>440</v>
      </c>
      <c r="X44" s="132"/>
      <c r="Y44" s="148"/>
      <c r="Z44" s="145"/>
    </row>
    <row r="45" spans="1:26">
      <c r="A45" s="67"/>
      <c r="B45" s="129" t="s">
        <v>1449</v>
      </c>
      <c r="C45" s="129" t="s">
        <v>1450</v>
      </c>
      <c r="D45" s="130" t="s">
        <v>1451</v>
      </c>
      <c r="E45" s="129" t="s">
        <v>1452</v>
      </c>
      <c r="F45" s="131">
        <v>25250</v>
      </c>
      <c r="G45" s="131">
        <v>24755</v>
      </c>
      <c r="H45" s="131">
        <v>24030</v>
      </c>
      <c r="I45" s="132">
        <v>4005</v>
      </c>
      <c r="J45" s="132">
        <v>20025</v>
      </c>
      <c r="K45" s="132">
        <v>17622</v>
      </c>
      <c r="L45" s="132">
        <v>2403</v>
      </c>
      <c r="M45" s="76">
        <v>0.12</v>
      </c>
      <c r="N45" s="132">
        <v>472.5</v>
      </c>
      <c r="O45" s="132">
        <v>52</v>
      </c>
      <c r="P45" s="131">
        <v>20</v>
      </c>
      <c r="Q45" s="132">
        <v>18166.5</v>
      </c>
      <c r="R45" s="132">
        <v>476.66666666666674</v>
      </c>
      <c r="S45" s="132">
        <v>476.66666666666674</v>
      </c>
      <c r="T45" s="132">
        <v>18643.166666666668</v>
      </c>
      <c r="U45" s="132"/>
      <c r="V45" s="132">
        <v>126</v>
      </c>
      <c r="W45" s="132">
        <f t="shared" si="1"/>
        <v>440</v>
      </c>
      <c r="X45" s="132"/>
      <c r="Y45" s="148"/>
      <c r="Z45" s="145"/>
    </row>
    <row r="46" spans="1:26">
      <c r="A46" s="67"/>
      <c r="B46" s="129" t="s">
        <v>1453</v>
      </c>
      <c r="C46" s="129" t="s">
        <v>1450</v>
      </c>
      <c r="D46" s="130" t="s">
        <v>1451</v>
      </c>
      <c r="E46" s="129" t="s">
        <v>1454</v>
      </c>
      <c r="F46" s="131">
        <v>26050</v>
      </c>
      <c r="G46" s="131">
        <v>25555</v>
      </c>
      <c r="H46" s="131">
        <v>24830</v>
      </c>
      <c r="I46" s="132">
        <v>4138.3333333333321</v>
      </c>
      <c r="J46" s="132">
        <v>20691.666666666668</v>
      </c>
      <c r="K46" s="132">
        <v>18208.666666666668</v>
      </c>
      <c r="L46" s="132">
        <v>2483</v>
      </c>
      <c r="M46" s="76">
        <v>0.12</v>
      </c>
      <c r="N46" s="132">
        <v>472.5</v>
      </c>
      <c r="O46" s="132">
        <v>52</v>
      </c>
      <c r="P46" s="131">
        <v>20</v>
      </c>
      <c r="Q46" s="132">
        <v>18753.166666666668</v>
      </c>
      <c r="R46" s="132">
        <v>476.66666666666674</v>
      </c>
      <c r="S46" s="132">
        <v>476.66666666666674</v>
      </c>
      <c r="T46" s="132">
        <v>19229.833333333336</v>
      </c>
      <c r="U46" s="132"/>
      <c r="V46" s="132">
        <v>126</v>
      </c>
      <c r="W46" s="132">
        <f t="shared" si="1"/>
        <v>440</v>
      </c>
      <c r="X46" s="132"/>
      <c r="Y46" s="148"/>
      <c r="Z46" s="145"/>
    </row>
    <row r="47" spans="1:26">
      <c r="A47" s="67"/>
      <c r="B47" s="129" t="s">
        <v>1455</v>
      </c>
      <c r="C47" s="129" t="s">
        <v>1456</v>
      </c>
      <c r="D47" s="130" t="s">
        <v>1457</v>
      </c>
      <c r="E47" s="129" t="s">
        <v>1458</v>
      </c>
      <c r="F47" s="131">
        <v>27050</v>
      </c>
      <c r="G47" s="131">
        <v>26555</v>
      </c>
      <c r="H47" s="131">
        <v>25830</v>
      </c>
      <c r="I47" s="132">
        <v>4305</v>
      </c>
      <c r="J47" s="132">
        <v>21525</v>
      </c>
      <c r="K47" s="132">
        <v>18942</v>
      </c>
      <c r="L47" s="132">
        <v>2583</v>
      </c>
      <c r="M47" s="76">
        <v>0.12</v>
      </c>
      <c r="N47" s="132">
        <v>472.5</v>
      </c>
      <c r="O47" s="132">
        <v>52</v>
      </c>
      <c r="P47" s="131">
        <v>20</v>
      </c>
      <c r="Q47" s="132">
        <v>19486.5</v>
      </c>
      <c r="R47" s="132">
        <v>476.66666666666674</v>
      </c>
      <c r="S47" s="132">
        <v>476.66666666666674</v>
      </c>
      <c r="T47" s="132">
        <v>19963.166666666668</v>
      </c>
      <c r="U47" s="132"/>
      <c r="V47" s="132">
        <v>128</v>
      </c>
      <c r="W47" s="132">
        <f t="shared" si="1"/>
        <v>440</v>
      </c>
      <c r="X47" s="132"/>
      <c r="Y47" s="148"/>
      <c r="Z47" s="145"/>
    </row>
    <row r="48" spans="1:26">
      <c r="A48" s="67"/>
      <c r="B48" s="129" t="s">
        <v>1459</v>
      </c>
      <c r="C48" s="129" t="s">
        <v>1460</v>
      </c>
      <c r="D48" s="130" t="s">
        <v>1461</v>
      </c>
      <c r="E48" s="129" t="s">
        <v>1462</v>
      </c>
      <c r="F48" s="131">
        <v>23500</v>
      </c>
      <c r="G48" s="131">
        <v>23005</v>
      </c>
      <c r="H48" s="131">
        <v>22280</v>
      </c>
      <c r="I48" s="132">
        <v>3713.3333333333321</v>
      </c>
      <c r="J48" s="132">
        <v>18566.666666666668</v>
      </c>
      <c r="K48" s="132">
        <v>16338.666666666668</v>
      </c>
      <c r="L48" s="132">
        <v>2228</v>
      </c>
      <c r="M48" s="76">
        <v>0.12</v>
      </c>
      <c r="N48" s="132">
        <v>472.5</v>
      </c>
      <c r="O48" s="132">
        <v>52</v>
      </c>
      <c r="P48" s="131">
        <v>20</v>
      </c>
      <c r="Q48" s="132">
        <v>16883.166666666668</v>
      </c>
      <c r="R48" s="132">
        <v>476.66666666666674</v>
      </c>
      <c r="S48" s="132">
        <v>476.66666666666674</v>
      </c>
      <c r="T48" s="132">
        <v>17359.833333333336</v>
      </c>
      <c r="U48" s="132"/>
      <c r="V48" s="132">
        <v>124</v>
      </c>
      <c r="W48" s="132">
        <f t="shared" si="1"/>
        <v>440</v>
      </c>
      <c r="X48" s="132"/>
      <c r="Y48" s="148"/>
      <c r="Z48" s="145"/>
    </row>
    <row r="49" spans="1:26">
      <c r="A49" s="67"/>
      <c r="B49" s="129" t="s">
        <v>1463</v>
      </c>
      <c r="C49" s="129" t="s">
        <v>1450</v>
      </c>
      <c r="D49" s="130" t="s">
        <v>1451</v>
      </c>
      <c r="E49" s="129" t="s">
        <v>1464</v>
      </c>
      <c r="F49" s="131">
        <v>24750</v>
      </c>
      <c r="G49" s="131">
        <v>24255</v>
      </c>
      <c r="H49" s="131">
        <v>23530</v>
      </c>
      <c r="I49" s="132">
        <v>3921.6666666666642</v>
      </c>
      <c r="J49" s="132">
        <v>19608.333333333336</v>
      </c>
      <c r="K49" s="132">
        <v>17255.333333333336</v>
      </c>
      <c r="L49" s="132">
        <v>2353</v>
      </c>
      <c r="M49" s="76">
        <v>0.12</v>
      </c>
      <c r="N49" s="132">
        <v>472.5</v>
      </c>
      <c r="O49" s="132">
        <v>52</v>
      </c>
      <c r="P49" s="131">
        <v>20</v>
      </c>
      <c r="Q49" s="132">
        <v>17799.833333333336</v>
      </c>
      <c r="R49" s="132">
        <v>476.66666666666674</v>
      </c>
      <c r="S49" s="132">
        <v>476.66666666666674</v>
      </c>
      <c r="T49" s="132">
        <v>18276.500000000004</v>
      </c>
      <c r="U49" s="132"/>
      <c r="V49" s="132">
        <v>126</v>
      </c>
      <c r="W49" s="132">
        <f t="shared" si="1"/>
        <v>440</v>
      </c>
      <c r="X49" s="132"/>
      <c r="Y49" s="148"/>
      <c r="Z49" s="145"/>
    </row>
    <row r="50" spans="1:26">
      <c r="A50" s="67"/>
      <c r="B50" s="129" t="s">
        <v>1465</v>
      </c>
      <c r="C50" s="129" t="s">
        <v>1466</v>
      </c>
      <c r="D50" s="130" t="s">
        <v>1467</v>
      </c>
      <c r="E50" s="129" t="s">
        <v>1468</v>
      </c>
      <c r="F50" s="131">
        <v>25000</v>
      </c>
      <c r="G50" s="131">
        <v>24505</v>
      </c>
      <c r="H50" s="131">
        <v>23780</v>
      </c>
      <c r="I50" s="132">
        <v>3963.3333333333321</v>
      </c>
      <c r="J50" s="132">
        <v>19816.666666666668</v>
      </c>
      <c r="K50" s="132">
        <v>17438.666666666668</v>
      </c>
      <c r="L50" s="132">
        <v>2378</v>
      </c>
      <c r="M50" s="76">
        <v>0.12</v>
      </c>
      <c r="N50" s="132">
        <v>472.5</v>
      </c>
      <c r="O50" s="132">
        <v>52</v>
      </c>
      <c r="P50" s="131">
        <v>20</v>
      </c>
      <c r="Q50" s="132">
        <v>17983.166666666668</v>
      </c>
      <c r="R50" s="132">
        <v>476.66666666666674</v>
      </c>
      <c r="S50" s="132">
        <v>476.66666666666674</v>
      </c>
      <c r="T50" s="132">
        <v>18459.833333333336</v>
      </c>
      <c r="U50" s="132"/>
      <c r="V50" s="132">
        <v>125</v>
      </c>
      <c r="W50" s="132">
        <f t="shared" si="1"/>
        <v>440</v>
      </c>
      <c r="X50" s="132"/>
      <c r="Y50" s="148"/>
      <c r="Z50" s="145"/>
    </row>
    <row r="51" spans="1:26">
      <c r="A51" s="117"/>
      <c r="B51" s="129" t="s">
        <v>1469</v>
      </c>
      <c r="C51" s="129" t="s">
        <v>1456</v>
      </c>
      <c r="D51" s="130" t="s">
        <v>1457</v>
      </c>
      <c r="E51" s="129" t="s">
        <v>1470</v>
      </c>
      <c r="F51" s="131">
        <v>26250</v>
      </c>
      <c r="G51" s="131">
        <v>25755</v>
      </c>
      <c r="H51" s="131">
        <v>25030</v>
      </c>
      <c r="I51" s="132">
        <v>4171.6666666666642</v>
      </c>
      <c r="J51" s="132">
        <v>20858.333333333336</v>
      </c>
      <c r="K51" s="132">
        <v>18355.333333333336</v>
      </c>
      <c r="L51" s="132">
        <v>2503</v>
      </c>
      <c r="M51" s="76">
        <v>0.12</v>
      </c>
      <c r="N51" s="132">
        <v>472.5</v>
      </c>
      <c r="O51" s="132">
        <v>52</v>
      </c>
      <c r="P51" s="131">
        <v>20</v>
      </c>
      <c r="Q51" s="132">
        <v>18899.833333333336</v>
      </c>
      <c r="R51" s="132">
        <v>476.66666666666674</v>
      </c>
      <c r="S51" s="132">
        <v>476.66666666666674</v>
      </c>
      <c r="T51" s="132">
        <v>19376.500000000004</v>
      </c>
      <c r="U51" s="132"/>
      <c r="V51" s="132">
        <v>128</v>
      </c>
      <c r="W51" s="132">
        <f t="shared" si="1"/>
        <v>440</v>
      </c>
      <c r="X51" s="132"/>
      <c r="Y51" s="148"/>
      <c r="Z51" s="145"/>
    </row>
    <row r="52" spans="1:26">
      <c r="A52" s="67"/>
      <c r="B52" s="84" t="s">
        <v>1471</v>
      </c>
      <c r="C52" s="71"/>
      <c r="D52" s="71"/>
      <c r="E52" s="71"/>
      <c r="F52" s="70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 t="str">
        <f t="shared" si="1"/>
        <v/>
      </c>
      <c r="X52" s="73"/>
      <c r="Y52" s="73"/>
      <c r="Z52" s="73"/>
    </row>
    <row r="53" spans="1:26">
      <c r="A53" s="67"/>
      <c r="B53" s="67" t="s">
        <v>81</v>
      </c>
      <c r="C53" s="67" t="s">
        <v>1472</v>
      </c>
      <c r="D53" s="68" t="s">
        <v>1473</v>
      </c>
      <c r="E53" s="67" t="s">
        <v>1474</v>
      </c>
      <c r="F53" s="74">
        <v>22350</v>
      </c>
      <c r="G53" s="74">
        <v>21855</v>
      </c>
      <c r="H53" s="74">
        <v>21130</v>
      </c>
      <c r="I53" s="75">
        <v>3521.6666666666642</v>
      </c>
      <c r="J53" s="75">
        <v>17608.333333333336</v>
      </c>
      <c r="K53" s="75">
        <v>15495.333333333336</v>
      </c>
      <c r="L53" s="75">
        <v>2113</v>
      </c>
      <c r="M53" s="76">
        <v>0.12</v>
      </c>
      <c r="N53" s="75">
        <v>472.5</v>
      </c>
      <c r="O53" s="75">
        <v>52</v>
      </c>
      <c r="P53" s="74">
        <v>20</v>
      </c>
      <c r="Q53" s="75">
        <v>16039.833333333336</v>
      </c>
      <c r="R53" s="132">
        <v>476.66666666666674</v>
      </c>
      <c r="S53" s="132">
        <v>476.66666666666674</v>
      </c>
      <c r="T53" s="132">
        <v>16516.500000000004</v>
      </c>
      <c r="U53" s="132"/>
      <c r="V53" s="75">
        <v>120</v>
      </c>
      <c r="W53" s="75">
        <f t="shared" si="1"/>
        <v>440</v>
      </c>
      <c r="X53" s="75"/>
      <c r="Y53" s="146"/>
      <c r="Z53" s="145"/>
    </row>
    <row r="54" spans="1:26">
      <c r="A54" s="67"/>
      <c r="B54" s="67" t="s">
        <v>82</v>
      </c>
      <c r="C54" s="67" t="s">
        <v>1475</v>
      </c>
      <c r="D54" s="68" t="s">
        <v>1476</v>
      </c>
      <c r="E54" s="67" t="s">
        <v>1477</v>
      </c>
      <c r="F54" s="74">
        <v>23600</v>
      </c>
      <c r="G54" s="74">
        <v>23105</v>
      </c>
      <c r="H54" s="74">
        <v>22380</v>
      </c>
      <c r="I54" s="75">
        <v>3730</v>
      </c>
      <c r="J54" s="75">
        <v>18650</v>
      </c>
      <c r="K54" s="75">
        <v>16412</v>
      </c>
      <c r="L54" s="75">
        <v>2238</v>
      </c>
      <c r="M54" s="76">
        <v>0.12</v>
      </c>
      <c r="N54" s="75">
        <v>472.5</v>
      </c>
      <c r="O54" s="75">
        <v>52</v>
      </c>
      <c r="P54" s="74">
        <v>20</v>
      </c>
      <c r="Q54" s="75">
        <v>16956.5</v>
      </c>
      <c r="R54" s="132">
        <v>476.66666666666674</v>
      </c>
      <c r="S54" s="132">
        <v>476.66666666666674</v>
      </c>
      <c r="T54" s="132">
        <v>17433.166666666668</v>
      </c>
      <c r="U54" s="132"/>
      <c r="V54" s="75">
        <v>122</v>
      </c>
      <c r="W54" s="75">
        <f t="shared" si="1"/>
        <v>440</v>
      </c>
      <c r="X54" s="75"/>
      <c r="Y54" s="146"/>
      <c r="Z54" s="145"/>
    </row>
    <row r="55" spans="1:26">
      <c r="A55" s="67"/>
      <c r="B55" s="67" t="s">
        <v>83</v>
      </c>
      <c r="C55" s="67" t="s">
        <v>1460</v>
      </c>
      <c r="D55" s="68" t="s">
        <v>1461</v>
      </c>
      <c r="E55" s="67" t="s">
        <v>1478</v>
      </c>
      <c r="F55" s="74">
        <v>23500</v>
      </c>
      <c r="G55" s="74">
        <v>23005</v>
      </c>
      <c r="H55" s="74">
        <v>22280</v>
      </c>
      <c r="I55" s="75">
        <v>3713.3333333333321</v>
      </c>
      <c r="J55" s="75">
        <v>18566.666666666668</v>
      </c>
      <c r="K55" s="75">
        <v>16338.666666666668</v>
      </c>
      <c r="L55" s="75">
        <v>2228</v>
      </c>
      <c r="M55" s="76">
        <v>0.12</v>
      </c>
      <c r="N55" s="75">
        <v>472.5</v>
      </c>
      <c r="O55" s="75">
        <v>52</v>
      </c>
      <c r="P55" s="74">
        <v>20</v>
      </c>
      <c r="Q55" s="75">
        <v>16883.166666666668</v>
      </c>
      <c r="R55" s="132">
        <v>476.66666666666674</v>
      </c>
      <c r="S55" s="132">
        <v>476.66666666666674</v>
      </c>
      <c r="T55" s="132">
        <v>17359.833333333336</v>
      </c>
      <c r="U55" s="132"/>
      <c r="V55" s="75">
        <v>124</v>
      </c>
      <c r="W55" s="75">
        <f t="shared" si="1"/>
        <v>440</v>
      </c>
      <c r="X55" s="75"/>
      <c r="Y55" s="146"/>
      <c r="Z55" s="145"/>
    </row>
    <row r="56" spans="1:26">
      <c r="A56" s="67"/>
      <c r="B56" s="67" t="s">
        <v>85</v>
      </c>
      <c r="C56" s="67" t="s">
        <v>1450</v>
      </c>
      <c r="D56" s="68" t="s">
        <v>1451</v>
      </c>
      <c r="E56" s="67" t="s">
        <v>1479</v>
      </c>
      <c r="F56" s="74">
        <v>24750</v>
      </c>
      <c r="G56" s="74">
        <v>24255</v>
      </c>
      <c r="H56" s="74">
        <v>23530</v>
      </c>
      <c r="I56" s="75">
        <v>3921.6666666666642</v>
      </c>
      <c r="J56" s="75">
        <v>19608.333333333336</v>
      </c>
      <c r="K56" s="75">
        <v>17255.333333333336</v>
      </c>
      <c r="L56" s="75">
        <v>2353</v>
      </c>
      <c r="M56" s="76">
        <v>0.12</v>
      </c>
      <c r="N56" s="75">
        <v>472.5</v>
      </c>
      <c r="O56" s="75">
        <v>52</v>
      </c>
      <c r="P56" s="74">
        <v>20</v>
      </c>
      <c r="Q56" s="75">
        <v>17799.833333333336</v>
      </c>
      <c r="R56" s="132">
        <v>476.66666666666674</v>
      </c>
      <c r="S56" s="132">
        <v>476.66666666666674</v>
      </c>
      <c r="T56" s="132">
        <v>18276.500000000004</v>
      </c>
      <c r="U56" s="132"/>
      <c r="V56" s="75">
        <v>126</v>
      </c>
      <c r="W56" s="75">
        <f t="shared" si="1"/>
        <v>440</v>
      </c>
      <c r="X56" s="75"/>
      <c r="Y56" s="146"/>
      <c r="Z56" s="145"/>
    </row>
    <row r="57" spans="1:26">
      <c r="A57" s="67"/>
      <c r="B57" s="67" t="s">
        <v>89</v>
      </c>
      <c r="C57" s="67" t="s">
        <v>1466</v>
      </c>
      <c r="D57" s="68" t="s">
        <v>1467</v>
      </c>
      <c r="E57" s="67" t="s">
        <v>1480</v>
      </c>
      <c r="F57" s="74">
        <v>25000</v>
      </c>
      <c r="G57" s="74">
        <v>24505</v>
      </c>
      <c r="H57" s="74">
        <v>23780</v>
      </c>
      <c r="I57" s="75">
        <v>3963.3333333333321</v>
      </c>
      <c r="J57" s="75">
        <v>19816.666666666668</v>
      </c>
      <c r="K57" s="75">
        <v>17438.666666666668</v>
      </c>
      <c r="L57" s="75">
        <v>2378</v>
      </c>
      <c r="M57" s="76">
        <v>0.12</v>
      </c>
      <c r="N57" s="75">
        <v>472.5</v>
      </c>
      <c r="O57" s="75">
        <v>52</v>
      </c>
      <c r="P57" s="74">
        <v>20</v>
      </c>
      <c r="Q57" s="75">
        <v>17983.166666666668</v>
      </c>
      <c r="R57" s="132">
        <v>476.66666666666674</v>
      </c>
      <c r="S57" s="132">
        <v>476.66666666666674</v>
      </c>
      <c r="T57" s="132">
        <v>18459.833333333336</v>
      </c>
      <c r="U57" s="132"/>
      <c r="V57" s="75">
        <v>125</v>
      </c>
      <c r="W57" s="75">
        <f t="shared" si="1"/>
        <v>440</v>
      </c>
      <c r="X57" s="75"/>
      <c r="Y57" s="146"/>
      <c r="Z57" s="145"/>
    </row>
    <row r="58" spans="1:26">
      <c r="A58" s="67"/>
      <c r="B58" s="67" t="s">
        <v>90</v>
      </c>
      <c r="C58" s="67" t="s">
        <v>1456</v>
      </c>
      <c r="D58" s="68" t="s">
        <v>1457</v>
      </c>
      <c r="E58" s="67" t="s">
        <v>1481</v>
      </c>
      <c r="F58" s="74">
        <v>26250</v>
      </c>
      <c r="G58" s="74">
        <v>25755</v>
      </c>
      <c r="H58" s="74">
        <v>25030</v>
      </c>
      <c r="I58" s="75">
        <v>4171.6666666666642</v>
      </c>
      <c r="J58" s="75">
        <v>20858.333333333336</v>
      </c>
      <c r="K58" s="75">
        <v>18355.333333333336</v>
      </c>
      <c r="L58" s="75">
        <v>2503</v>
      </c>
      <c r="M58" s="76">
        <v>0.12</v>
      </c>
      <c r="N58" s="75">
        <v>472.5</v>
      </c>
      <c r="O58" s="75">
        <v>52</v>
      </c>
      <c r="P58" s="74">
        <v>20</v>
      </c>
      <c r="Q58" s="75">
        <v>18899.833333333336</v>
      </c>
      <c r="R58" s="132">
        <v>476.66666666666674</v>
      </c>
      <c r="S58" s="132">
        <v>476.66666666666674</v>
      </c>
      <c r="T58" s="132">
        <v>19376.500000000004</v>
      </c>
      <c r="U58" s="132"/>
      <c r="V58" s="75">
        <v>128</v>
      </c>
      <c r="W58" s="75">
        <f t="shared" si="1"/>
        <v>440</v>
      </c>
      <c r="X58" s="75"/>
      <c r="Y58" s="146"/>
      <c r="Z58" s="145"/>
    </row>
    <row r="59" spans="1:26">
      <c r="A59" s="67"/>
      <c r="B59" s="67" t="s">
        <v>92</v>
      </c>
      <c r="C59" s="67" t="s">
        <v>1482</v>
      </c>
      <c r="D59" s="68">
        <v>105507</v>
      </c>
      <c r="E59" s="67" t="s">
        <v>1483</v>
      </c>
      <c r="F59" s="74">
        <v>25000</v>
      </c>
      <c r="G59" s="74">
        <v>24505</v>
      </c>
      <c r="H59" s="74">
        <v>23780</v>
      </c>
      <c r="I59" s="75">
        <v>3963.3333333333321</v>
      </c>
      <c r="J59" s="75">
        <v>19816.666666666668</v>
      </c>
      <c r="K59" s="75">
        <v>17438.666666666668</v>
      </c>
      <c r="L59" s="75">
        <v>2378</v>
      </c>
      <c r="M59" s="76">
        <v>0.12</v>
      </c>
      <c r="N59" s="75">
        <v>472.5</v>
      </c>
      <c r="O59" s="75">
        <v>52</v>
      </c>
      <c r="P59" s="74">
        <v>20</v>
      </c>
      <c r="Q59" s="75">
        <v>17983.166666666668</v>
      </c>
      <c r="R59" s="132">
        <v>476.66666666666674</v>
      </c>
      <c r="S59" s="132">
        <v>476.66666666666674</v>
      </c>
      <c r="T59" s="132">
        <v>18459.833333333336</v>
      </c>
      <c r="U59" s="132"/>
      <c r="V59" s="75">
        <v>123</v>
      </c>
      <c r="W59" s="75">
        <f t="shared" si="1"/>
        <v>440</v>
      </c>
      <c r="X59" s="75"/>
      <c r="Y59" s="146"/>
      <c r="Z59" s="145"/>
    </row>
    <row r="60" spans="1:26">
      <c r="A60" s="67"/>
      <c r="B60" s="67" t="s">
        <v>93</v>
      </c>
      <c r="C60" s="67" t="s">
        <v>1484</v>
      </c>
      <c r="D60" s="68">
        <v>105508</v>
      </c>
      <c r="E60" s="67" t="s">
        <v>1485</v>
      </c>
      <c r="F60" s="74">
        <v>26250</v>
      </c>
      <c r="G60" s="74">
        <v>25755</v>
      </c>
      <c r="H60" s="74">
        <v>25030</v>
      </c>
      <c r="I60" s="75">
        <v>4171.6666666666642</v>
      </c>
      <c r="J60" s="75">
        <v>20858.333333333336</v>
      </c>
      <c r="K60" s="75">
        <v>18355.333333333336</v>
      </c>
      <c r="L60" s="75">
        <v>2503</v>
      </c>
      <c r="M60" s="76">
        <v>0.12</v>
      </c>
      <c r="N60" s="75">
        <v>472.5</v>
      </c>
      <c r="O60" s="75">
        <v>52</v>
      </c>
      <c r="P60" s="74">
        <v>20</v>
      </c>
      <c r="Q60" s="75">
        <v>18899.833333333336</v>
      </c>
      <c r="R60" s="132">
        <v>476.66666666666674</v>
      </c>
      <c r="S60" s="132">
        <v>476.66666666666674</v>
      </c>
      <c r="T60" s="132">
        <v>19376.500000000004</v>
      </c>
      <c r="U60" s="132"/>
      <c r="V60" s="75">
        <v>123</v>
      </c>
      <c r="W60" s="75">
        <f t="shared" si="1"/>
        <v>440</v>
      </c>
      <c r="X60" s="75"/>
      <c r="Y60" s="146"/>
      <c r="Z60" s="145"/>
    </row>
    <row r="61" spans="1:26">
      <c r="A61" s="67"/>
      <c r="B61" s="84" t="s">
        <v>1486</v>
      </c>
      <c r="C61" s="71"/>
      <c r="D61" s="71"/>
      <c r="E61" s="71"/>
      <c r="F61" s="70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 t="str">
        <f t="shared" si="1"/>
        <v/>
      </c>
      <c r="X61" s="73"/>
      <c r="Y61" s="73"/>
      <c r="Z61" s="73"/>
    </row>
    <row r="62" spans="1:26">
      <c r="A62" s="67"/>
      <c r="B62" s="67" t="s">
        <v>94</v>
      </c>
      <c r="C62" s="67" t="s">
        <v>1482</v>
      </c>
      <c r="D62" s="68">
        <v>105507</v>
      </c>
      <c r="E62" s="67" t="s">
        <v>1487</v>
      </c>
      <c r="F62" s="74">
        <v>25500</v>
      </c>
      <c r="G62" s="74">
        <v>25005</v>
      </c>
      <c r="H62" s="74">
        <v>24280</v>
      </c>
      <c r="I62" s="75">
        <v>4046.6666666666642</v>
      </c>
      <c r="J62" s="75">
        <v>20233.333333333336</v>
      </c>
      <c r="K62" s="75">
        <v>17805.333333333336</v>
      </c>
      <c r="L62" s="75">
        <v>2428</v>
      </c>
      <c r="M62" s="76">
        <v>0.12</v>
      </c>
      <c r="N62" s="75">
        <v>472.5</v>
      </c>
      <c r="O62" s="75">
        <v>52</v>
      </c>
      <c r="P62" s="74">
        <v>20</v>
      </c>
      <c r="Q62" s="75">
        <v>18349.833333333336</v>
      </c>
      <c r="R62" s="132">
        <v>476.66666666666674</v>
      </c>
      <c r="S62" s="132">
        <v>476.66666666666674</v>
      </c>
      <c r="T62" s="132">
        <v>18826.500000000004</v>
      </c>
      <c r="U62" s="132"/>
      <c r="V62" s="75">
        <v>123</v>
      </c>
      <c r="W62" s="75">
        <f t="shared" si="1"/>
        <v>440</v>
      </c>
      <c r="X62" s="75"/>
      <c r="Y62" s="146"/>
      <c r="Z62" s="145"/>
    </row>
    <row r="63" spans="1:26">
      <c r="A63" s="67"/>
      <c r="B63" s="67" t="s">
        <v>95</v>
      </c>
      <c r="C63" s="67" t="s">
        <v>1484</v>
      </c>
      <c r="D63" s="68">
        <v>105508</v>
      </c>
      <c r="E63" s="67" t="s">
        <v>1488</v>
      </c>
      <c r="F63" s="74">
        <v>26750</v>
      </c>
      <c r="G63" s="74">
        <v>26255</v>
      </c>
      <c r="H63" s="74">
        <v>25530</v>
      </c>
      <c r="I63" s="75">
        <v>4255</v>
      </c>
      <c r="J63" s="75">
        <v>21275</v>
      </c>
      <c r="K63" s="75">
        <v>18722</v>
      </c>
      <c r="L63" s="75">
        <v>2553</v>
      </c>
      <c r="M63" s="76">
        <v>0.12</v>
      </c>
      <c r="N63" s="75">
        <v>472.5</v>
      </c>
      <c r="O63" s="75">
        <v>52</v>
      </c>
      <c r="P63" s="74">
        <v>20</v>
      </c>
      <c r="Q63" s="75">
        <v>19266.5</v>
      </c>
      <c r="R63" s="132">
        <v>476.66666666666674</v>
      </c>
      <c r="S63" s="132">
        <v>476.66666666666674</v>
      </c>
      <c r="T63" s="132">
        <v>19743.166666666668</v>
      </c>
      <c r="U63" s="132"/>
      <c r="V63" s="75">
        <v>123</v>
      </c>
      <c r="W63" s="75">
        <f t="shared" si="1"/>
        <v>440</v>
      </c>
      <c r="X63" s="75"/>
      <c r="Y63" s="146"/>
      <c r="Z63" s="145"/>
    </row>
    <row r="64" spans="1:26">
      <c r="A64" s="67"/>
      <c r="B64" s="67" t="s">
        <v>84</v>
      </c>
      <c r="C64" s="67" t="s">
        <v>1460</v>
      </c>
      <c r="D64" s="68" t="s">
        <v>1461</v>
      </c>
      <c r="E64" s="67" t="s">
        <v>1489</v>
      </c>
      <c r="F64" s="74">
        <v>24000</v>
      </c>
      <c r="G64" s="74">
        <v>23505</v>
      </c>
      <c r="H64" s="74">
        <v>22780</v>
      </c>
      <c r="I64" s="75">
        <v>3796.6666666666642</v>
      </c>
      <c r="J64" s="75">
        <v>18983.333333333336</v>
      </c>
      <c r="K64" s="75">
        <v>16705.333333333336</v>
      </c>
      <c r="L64" s="75">
        <v>2278</v>
      </c>
      <c r="M64" s="76">
        <v>0.12</v>
      </c>
      <c r="N64" s="75">
        <v>472.5</v>
      </c>
      <c r="O64" s="75">
        <v>52</v>
      </c>
      <c r="P64" s="74">
        <v>20</v>
      </c>
      <c r="Q64" s="75">
        <v>17249.833333333336</v>
      </c>
      <c r="R64" s="132">
        <v>476.66666666666674</v>
      </c>
      <c r="S64" s="132">
        <v>476.66666666666674</v>
      </c>
      <c r="T64" s="132">
        <v>17726.500000000004</v>
      </c>
      <c r="U64" s="132"/>
      <c r="V64" s="75">
        <v>124</v>
      </c>
      <c r="W64" s="75">
        <f t="shared" si="1"/>
        <v>440</v>
      </c>
      <c r="X64" s="75"/>
      <c r="Y64" s="146"/>
      <c r="Z64" s="145"/>
    </row>
    <row r="65" spans="1:26">
      <c r="A65" s="67"/>
      <c r="B65" s="67" t="s">
        <v>86</v>
      </c>
      <c r="C65" s="67" t="s">
        <v>1450</v>
      </c>
      <c r="D65" s="68" t="s">
        <v>1451</v>
      </c>
      <c r="E65" s="67" t="s">
        <v>1490</v>
      </c>
      <c r="F65" s="74">
        <v>25250</v>
      </c>
      <c r="G65" s="74">
        <v>24755</v>
      </c>
      <c r="H65" s="74">
        <v>24030</v>
      </c>
      <c r="I65" s="75">
        <v>4005</v>
      </c>
      <c r="J65" s="75">
        <v>20025</v>
      </c>
      <c r="K65" s="75">
        <v>17622</v>
      </c>
      <c r="L65" s="75">
        <v>2403</v>
      </c>
      <c r="M65" s="76">
        <v>0.12</v>
      </c>
      <c r="N65" s="75">
        <v>472.5</v>
      </c>
      <c r="O65" s="75">
        <v>52</v>
      </c>
      <c r="P65" s="74">
        <v>20</v>
      </c>
      <c r="Q65" s="75">
        <v>18166.5</v>
      </c>
      <c r="R65" s="132">
        <v>476.66666666666674</v>
      </c>
      <c r="S65" s="132">
        <v>476.66666666666674</v>
      </c>
      <c r="T65" s="132">
        <v>18643.166666666668</v>
      </c>
      <c r="U65" s="132"/>
      <c r="V65" s="75">
        <v>126</v>
      </c>
      <c r="W65" s="75">
        <f t="shared" si="1"/>
        <v>440</v>
      </c>
      <c r="X65" s="75"/>
      <c r="Y65" s="146"/>
      <c r="Z65" s="145"/>
    </row>
    <row r="66" spans="1:26">
      <c r="A66" s="67"/>
      <c r="B66" s="67" t="s">
        <v>88</v>
      </c>
      <c r="C66" s="67" t="s">
        <v>1450</v>
      </c>
      <c r="D66" s="68" t="s">
        <v>1451</v>
      </c>
      <c r="E66" s="67" t="s">
        <v>1491</v>
      </c>
      <c r="F66" s="74">
        <v>25550</v>
      </c>
      <c r="G66" s="74">
        <v>25055</v>
      </c>
      <c r="H66" s="74">
        <v>24330</v>
      </c>
      <c r="I66" s="75">
        <v>4055</v>
      </c>
      <c r="J66" s="75">
        <v>20275</v>
      </c>
      <c r="K66" s="75">
        <v>17842</v>
      </c>
      <c r="L66" s="75">
        <v>2433</v>
      </c>
      <c r="M66" s="76">
        <v>0.12</v>
      </c>
      <c r="N66" s="75">
        <v>472.5</v>
      </c>
      <c r="O66" s="75">
        <v>52</v>
      </c>
      <c r="P66" s="74">
        <v>20</v>
      </c>
      <c r="Q66" s="75">
        <v>18386.5</v>
      </c>
      <c r="R66" s="132">
        <v>476.66666666666674</v>
      </c>
      <c r="S66" s="132">
        <v>476.66666666666674</v>
      </c>
      <c r="T66" s="132">
        <v>18863.166666666668</v>
      </c>
      <c r="U66" s="132"/>
      <c r="V66" s="75">
        <v>126</v>
      </c>
      <c r="W66" s="75">
        <f t="shared" si="1"/>
        <v>440</v>
      </c>
      <c r="X66" s="75"/>
      <c r="Y66" s="146"/>
      <c r="Z66" s="145"/>
    </row>
    <row r="67" spans="1:26">
      <c r="A67" s="67"/>
      <c r="B67" s="67" t="s">
        <v>91</v>
      </c>
      <c r="C67" s="67" t="s">
        <v>1456</v>
      </c>
      <c r="D67" s="68" t="s">
        <v>1457</v>
      </c>
      <c r="E67" s="67" t="s">
        <v>1492</v>
      </c>
      <c r="F67" s="74">
        <v>27050</v>
      </c>
      <c r="G67" s="74">
        <v>26555</v>
      </c>
      <c r="H67" s="74">
        <v>25830</v>
      </c>
      <c r="I67" s="75">
        <v>4305</v>
      </c>
      <c r="J67" s="75">
        <v>21525</v>
      </c>
      <c r="K67" s="75">
        <v>18942</v>
      </c>
      <c r="L67" s="75">
        <v>2583</v>
      </c>
      <c r="M67" s="76">
        <v>0.12</v>
      </c>
      <c r="N67" s="75">
        <v>472.5</v>
      </c>
      <c r="O67" s="75">
        <v>52</v>
      </c>
      <c r="P67" s="74">
        <v>20</v>
      </c>
      <c r="Q67" s="75">
        <v>19486.5</v>
      </c>
      <c r="R67" s="132">
        <v>476.66666666666674</v>
      </c>
      <c r="S67" s="132">
        <v>476.66666666666674</v>
      </c>
      <c r="T67" s="132">
        <v>19963.166666666668</v>
      </c>
      <c r="U67" s="132"/>
      <c r="V67" s="75">
        <v>128</v>
      </c>
      <c r="W67" s="75">
        <f t="shared" si="1"/>
        <v>440</v>
      </c>
      <c r="X67" s="75"/>
      <c r="Y67" s="146"/>
      <c r="Z67" s="145"/>
    </row>
    <row r="68" spans="1:26">
      <c r="A68" s="67"/>
      <c r="B68" s="67" t="s">
        <v>98</v>
      </c>
      <c r="C68" s="67" t="s">
        <v>1484</v>
      </c>
      <c r="D68" s="68">
        <v>105508</v>
      </c>
      <c r="E68" s="67" t="s">
        <v>1493</v>
      </c>
      <c r="F68" s="74">
        <v>27050</v>
      </c>
      <c r="G68" s="74">
        <v>26555</v>
      </c>
      <c r="H68" s="74">
        <v>25830</v>
      </c>
      <c r="I68" s="75">
        <v>4305</v>
      </c>
      <c r="J68" s="75">
        <v>21525</v>
      </c>
      <c r="K68" s="75">
        <v>18942</v>
      </c>
      <c r="L68" s="75">
        <v>2583</v>
      </c>
      <c r="M68" s="76">
        <v>0.12</v>
      </c>
      <c r="N68" s="75">
        <v>472.5</v>
      </c>
      <c r="O68" s="75">
        <v>52</v>
      </c>
      <c r="P68" s="74">
        <v>20</v>
      </c>
      <c r="Q68" s="75">
        <v>19486.5</v>
      </c>
      <c r="R68" s="132">
        <v>476.66666666666674</v>
      </c>
      <c r="S68" s="132">
        <v>476.66666666666674</v>
      </c>
      <c r="T68" s="132">
        <v>19963.166666666668</v>
      </c>
      <c r="U68" s="132"/>
      <c r="V68" s="75">
        <v>123</v>
      </c>
      <c r="W68" s="75">
        <f t="shared" ref="W68:W140" si="2">IF(F68-G68-55&lt;0,"",F68-G68-55)</f>
        <v>440</v>
      </c>
      <c r="X68" s="75"/>
      <c r="Y68" s="146"/>
      <c r="Z68" s="145"/>
    </row>
    <row r="69" spans="1:26">
      <c r="A69" s="67"/>
      <c r="B69" s="67" t="s">
        <v>96</v>
      </c>
      <c r="C69" s="67" t="s">
        <v>1482</v>
      </c>
      <c r="D69" s="68">
        <v>105507</v>
      </c>
      <c r="E69" s="67" t="s">
        <v>1494</v>
      </c>
      <c r="F69" s="74">
        <v>25550</v>
      </c>
      <c r="G69" s="74">
        <v>25055</v>
      </c>
      <c r="H69" s="74">
        <v>24330</v>
      </c>
      <c r="I69" s="75">
        <v>4055</v>
      </c>
      <c r="J69" s="75">
        <v>20275</v>
      </c>
      <c r="K69" s="75">
        <v>17842</v>
      </c>
      <c r="L69" s="75">
        <v>2433</v>
      </c>
      <c r="M69" s="76">
        <v>0.12</v>
      </c>
      <c r="N69" s="75">
        <v>472.5</v>
      </c>
      <c r="O69" s="75">
        <v>52</v>
      </c>
      <c r="P69" s="74">
        <v>20</v>
      </c>
      <c r="Q69" s="75">
        <v>18386.5</v>
      </c>
      <c r="R69" s="132">
        <v>476.66666666666674</v>
      </c>
      <c r="S69" s="132">
        <v>476.66666666666674</v>
      </c>
      <c r="T69" s="132">
        <v>18863.166666666668</v>
      </c>
      <c r="U69" s="132"/>
      <c r="V69" s="75">
        <v>123</v>
      </c>
      <c r="W69" s="75">
        <f t="shared" si="2"/>
        <v>440</v>
      </c>
      <c r="X69" s="75"/>
      <c r="Y69" s="146"/>
      <c r="Z69" s="145"/>
    </row>
    <row r="70" spans="1:26">
      <c r="A70" s="67"/>
      <c r="B70" s="67" t="s">
        <v>97</v>
      </c>
      <c r="C70" s="67" t="s">
        <v>1484</v>
      </c>
      <c r="D70" s="68">
        <v>105508</v>
      </c>
      <c r="E70" s="67" t="s">
        <v>1495</v>
      </c>
      <c r="F70" s="74">
        <v>26800</v>
      </c>
      <c r="G70" s="74">
        <v>26305</v>
      </c>
      <c r="H70" s="74">
        <v>25580</v>
      </c>
      <c r="I70" s="75">
        <v>4263.3333333333321</v>
      </c>
      <c r="J70" s="75">
        <v>21316.666666666668</v>
      </c>
      <c r="K70" s="75">
        <v>18758.666666666668</v>
      </c>
      <c r="L70" s="75">
        <v>2558</v>
      </c>
      <c r="M70" s="76">
        <v>0.12</v>
      </c>
      <c r="N70" s="75">
        <v>472.5</v>
      </c>
      <c r="O70" s="75">
        <v>52</v>
      </c>
      <c r="P70" s="74">
        <v>20</v>
      </c>
      <c r="Q70" s="75">
        <v>19303.166666666668</v>
      </c>
      <c r="R70" s="132">
        <v>476.66666666666674</v>
      </c>
      <c r="S70" s="132">
        <v>476.66666666666674</v>
      </c>
      <c r="T70" s="132">
        <v>19779.833333333336</v>
      </c>
      <c r="U70" s="132"/>
      <c r="V70" s="75">
        <v>123</v>
      </c>
      <c r="W70" s="75">
        <f t="shared" si="2"/>
        <v>440</v>
      </c>
      <c r="X70" s="75"/>
      <c r="Y70" s="146"/>
      <c r="Z70" s="145"/>
    </row>
    <row r="71" spans="1:26">
      <c r="A71" s="67"/>
      <c r="B71" s="67" t="s">
        <v>87</v>
      </c>
      <c r="C71" s="67" t="s">
        <v>1450</v>
      </c>
      <c r="D71" s="68" t="s">
        <v>1451</v>
      </c>
      <c r="E71" s="67" t="s">
        <v>1496</v>
      </c>
      <c r="F71" s="74">
        <v>26050</v>
      </c>
      <c r="G71" s="74">
        <v>25555</v>
      </c>
      <c r="H71" s="74">
        <v>24830</v>
      </c>
      <c r="I71" s="75">
        <v>4138.3333333333321</v>
      </c>
      <c r="J71" s="75">
        <v>20691.666666666668</v>
      </c>
      <c r="K71" s="75">
        <v>18208.666666666668</v>
      </c>
      <c r="L71" s="75">
        <v>2483</v>
      </c>
      <c r="M71" s="76">
        <v>0.12</v>
      </c>
      <c r="N71" s="75">
        <v>472.5</v>
      </c>
      <c r="O71" s="75">
        <v>52</v>
      </c>
      <c r="P71" s="74">
        <v>20</v>
      </c>
      <c r="Q71" s="75">
        <v>18753.166666666668</v>
      </c>
      <c r="R71" s="132">
        <v>476.66666666666674</v>
      </c>
      <c r="S71" s="132">
        <v>476.66666666666674</v>
      </c>
      <c r="T71" s="132">
        <v>19229.833333333336</v>
      </c>
      <c r="U71" s="132"/>
      <c r="V71" s="75">
        <v>126</v>
      </c>
      <c r="W71" s="75">
        <f t="shared" si="2"/>
        <v>440</v>
      </c>
      <c r="X71" s="75"/>
      <c r="Y71" s="146"/>
      <c r="Z71" s="145"/>
    </row>
    <row r="72" spans="1:26">
      <c r="A72" s="117"/>
      <c r="B72" s="67" t="s">
        <v>99</v>
      </c>
      <c r="C72" s="67" t="s">
        <v>1484</v>
      </c>
      <c r="D72" s="68">
        <v>105508</v>
      </c>
      <c r="E72" s="67" t="s">
        <v>1497</v>
      </c>
      <c r="F72" s="74">
        <v>27550</v>
      </c>
      <c r="G72" s="74">
        <v>27055</v>
      </c>
      <c r="H72" s="74">
        <v>26330</v>
      </c>
      <c r="I72" s="75">
        <v>4388.3333333333321</v>
      </c>
      <c r="J72" s="75">
        <v>21941.666666666668</v>
      </c>
      <c r="K72" s="75">
        <v>19308.666666666668</v>
      </c>
      <c r="L72" s="75">
        <v>2633</v>
      </c>
      <c r="M72" s="76">
        <v>0.12</v>
      </c>
      <c r="N72" s="75">
        <v>472.5</v>
      </c>
      <c r="O72" s="75">
        <v>52</v>
      </c>
      <c r="P72" s="74">
        <v>20</v>
      </c>
      <c r="Q72" s="75">
        <v>19853.166666666668</v>
      </c>
      <c r="R72" s="132">
        <v>476.66666666666674</v>
      </c>
      <c r="S72" s="132">
        <v>476.66666666666674</v>
      </c>
      <c r="T72" s="132">
        <v>20329.833333333336</v>
      </c>
      <c r="U72" s="132"/>
      <c r="V72" s="75">
        <v>123</v>
      </c>
      <c r="W72" s="75">
        <f t="shared" si="2"/>
        <v>440</v>
      </c>
      <c r="X72" s="75"/>
      <c r="Y72" s="146"/>
      <c r="Z72" s="145"/>
    </row>
    <row r="73" spans="1:26">
      <c r="A73" s="67"/>
      <c r="B73" s="67" t="s">
        <v>100</v>
      </c>
      <c r="C73" s="67" t="s">
        <v>1484</v>
      </c>
      <c r="D73" s="68">
        <v>105508</v>
      </c>
      <c r="E73" s="67" t="s">
        <v>1498</v>
      </c>
      <c r="F73" s="74">
        <v>27600</v>
      </c>
      <c r="G73" s="74">
        <v>27105</v>
      </c>
      <c r="H73" s="74">
        <v>26380</v>
      </c>
      <c r="I73" s="75">
        <v>4396.6666666666642</v>
      </c>
      <c r="J73" s="75">
        <v>21983.333333333336</v>
      </c>
      <c r="K73" s="75">
        <v>19345.333333333336</v>
      </c>
      <c r="L73" s="75">
        <v>2638</v>
      </c>
      <c r="M73" s="76">
        <v>0.12</v>
      </c>
      <c r="N73" s="75">
        <v>472.5</v>
      </c>
      <c r="O73" s="75">
        <v>52</v>
      </c>
      <c r="P73" s="74">
        <v>20</v>
      </c>
      <c r="Q73" s="75">
        <v>19889.833333333336</v>
      </c>
      <c r="R73" s="132">
        <v>476.66666666666674</v>
      </c>
      <c r="S73" s="132">
        <v>476.66666666666674</v>
      </c>
      <c r="T73" s="132">
        <v>20366.500000000004</v>
      </c>
      <c r="U73" s="132"/>
      <c r="V73" s="75">
        <v>123</v>
      </c>
      <c r="W73" s="75">
        <f t="shared" si="2"/>
        <v>440</v>
      </c>
      <c r="X73" s="75"/>
      <c r="Y73" s="146"/>
      <c r="Z73" s="145"/>
    </row>
    <row r="74" spans="1:26">
      <c r="A74" s="67"/>
      <c r="B74" s="84" t="s">
        <v>3117</v>
      </c>
      <c r="C74" s="69"/>
      <c r="D74" s="70"/>
      <c r="E74" s="69"/>
      <c r="F74" s="70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 t="str">
        <f t="shared" si="2"/>
        <v/>
      </c>
      <c r="X74" s="73"/>
      <c r="Y74" s="73"/>
      <c r="Z74" s="73"/>
    </row>
    <row r="75" spans="1:26">
      <c r="A75" s="67"/>
      <c r="B75" s="67" t="s">
        <v>3118</v>
      </c>
      <c r="C75" s="67" t="s">
        <v>3119</v>
      </c>
      <c r="D75" s="68">
        <v>108927</v>
      </c>
      <c r="E75" s="67" t="s">
        <v>3120</v>
      </c>
      <c r="F75" s="74">
        <v>19995</v>
      </c>
      <c r="G75" s="74">
        <v>19500</v>
      </c>
      <c r="H75" s="74">
        <v>18775</v>
      </c>
      <c r="I75" s="75">
        <v>3129.1666666666661</v>
      </c>
      <c r="J75" s="75">
        <v>15645.833333333334</v>
      </c>
      <c r="K75" s="75">
        <v>14550.625</v>
      </c>
      <c r="L75" s="75">
        <v>1095.2083333333339</v>
      </c>
      <c r="M75" s="76">
        <v>7.0000000000000007E-2</v>
      </c>
      <c r="N75" s="75">
        <v>472.5</v>
      </c>
      <c r="O75" s="75">
        <v>52</v>
      </c>
      <c r="P75" s="74">
        <v>20</v>
      </c>
      <c r="Q75" s="75">
        <v>15095.125</v>
      </c>
      <c r="R75" s="132">
        <v>476.66666666666674</v>
      </c>
      <c r="S75" s="132">
        <v>476.66666666666674</v>
      </c>
      <c r="T75" s="132">
        <v>15571.791666666666</v>
      </c>
      <c r="U75" s="132"/>
      <c r="V75" s="75">
        <v>130</v>
      </c>
      <c r="W75" s="75">
        <f t="shared" si="2"/>
        <v>440</v>
      </c>
      <c r="X75" s="75"/>
      <c r="Y75" s="146"/>
      <c r="Z75" s="145"/>
    </row>
    <row r="76" spans="1:26">
      <c r="A76" s="67"/>
      <c r="B76" s="67" t="s">
        <v>3121</v>
      </c>
      <c r="C76" s="67" t="s">
        <v>3122</v>
      </c>
      <c r="D76" s="68">
        <v>108925</v>
      </c>
      <c r="E76" s="67" t="s">
        <v>3123</v>
      </c>
      <c r="F76" s="74">
        <v>21245</v>
      </c>
      <c r="G76" s="74">
        <v>20750</v>
      </c>
      <c r="H76" s="74">
        <v>20025</v>
      </c>
      <c r="I76" s="75">
        <v>3337.5</v>
      </c>
      <c r="J76" s="75">
        <v>16687.5</v>
      </c>
      <c r="K76" s="75">
        <v>15519.375</v>
      </c>
      <c r="L76" s="75">
        <v>1168.125</v>
      </c>
      <c r="M76" s="76">
        <v>7.0000000000000007E-2</v>
      </c>
      <c r="N76" s="75">
        <v>472.5</v>
      </c>
      <c r="O76" s="75">
        <v>52</v>
      </c>
      <c r="P76" s="74">
        <v>20</v>
      </c>
      <c r="Q76" s="75">
        <v>16063.875</v>
      </c>
      <c r="R76" s="132">
        <v>476.66666666666674</v>
      </c>
      <c r="S76" s="132">
        <v>476.66666666666674</v>
      </c>
      <c r="T76" s="132">
        <v>16540.541666666668</v>
      </c>
      <c r="U76" s="132"/>
      <c r="V76" s="75">
        <v>129</v>
      </c>
      <c r="W76" s="75">
        <f t="shared" si="2"/>
        <v>440</v>
      </c>
      <c r="X76" s="75"/>
      <c r="Y76" s="146"/>
      <c r="Z76" s="145"/>
    </row>
    <row r="77" spans="1:26">
      <c r="A77" s="117"/>
      <c r="B77" s="67" t="s">
        <v>3124</v>
      </c>
      <c r="C77" s="67" t="s">
        <v>3125</v>
      </c>
      <c r="D77" s="68">
        <v>108924</v>
      </c>
      <c r="E77" s="67" t="s">
        <v>3126</v>
      </c>
      <c r="F77" s="74">
        <v>22944.999999999996</v>
      </c>
      <c r="G77" s="74">
        <v>22449.999999999996</v>
      </c>
      <c r="H77" s="74">
        <v>21724.999999999996</v>
      </c>
      <c r="I77" s="75">
        <v>3620.8333333333321</v>
      </c>
      <c r="J77" s="75">
        <v>18104.166666666664</v>
      </c>
      <c r="K77" s="75">
        <v>15931.666666666664</v>
      </c>
      <c r="L77" s="75">
        <v>2172.5</v>
      </c>
      <c r="M77" s="76">
        <v>0.12</v>
      </c>
      <c r="N77" s="75">
        <v>472.5</v>
      </c>
      <c r="O77" s="75">
        <v>52</v>
      </c>
      <c r="P77" s="74">
        <v>20</v>
      </c>
      <c r="Q77" s="75">
        <v>16476.166666666664</v>
      </c>
      <c r="R77" s="132">
        <v>476.66666666666674</v>
      </c>
      <c r="S77" s="132">
        <v>476.66666666666674</v>
      </c>
      <c r="T77" s="132">
        <v>16952.833333333332</v>
      </c>
      <c r="U77" s="132"/>
      <c r="V77" s="75">
        <v>130</v>
      </c>
      <c r="W77" s="75">
        <f t="shared" si="2"/>
        <v>440</v>
      </c>
      <c r="X77" s="75"/>
      <c r="Y77" s="146"/>
      <c r="Z77" s="145"/>
    </row>
    <row r="78" spans="1:26">
      <c r="A78" s="67"/>
      <c r="B78" s="67" t="s">
        <v>3127</v>
      </c>
      <c r="C78" s="67" t="s">
        <v>3128</v>
      </c>
      <c r="D78" s="68">
        <v>108923</v>
      </c>
      <c r="E78" s="67" t="s">
        <v>3129</v>
      </c>
      <c r="F78" s="74">
        <v>24194.999999999996</v>
      </c>
      <c r="G78" s="74">
        <v>23699.999999999996</v>
      </c>
      <c r="H78" s="74">
        <v>22974.999999999996</v>
      </c>
      <c r="I78" s="75">
        <v>3829.1666666666642</v>
      </c>
      <c r="J78" s="75">
        <v>19145.833333333332</v>
      </c>
      <c r="K78" s="75">
        <v>16848.333333333332</v>
      </c>
      <c r="L78" s="75">
        <v>2297.5</v>
      </c>
      <c r="M78" s="76">
        <v>0.12</v>
      </c>
      <c r="N78" s="75">
        <v>472.5</v>
      </c>
      <c r="O78" s="75">
        <v>52</v>
      </c>
      <c r="P78" s="74">
        <v>20</v>
      </c>
      <c r="Q78" s="75">
        <v>17392.833333333332</v>
      </c>
      <c r="R78" s="132">
        <v>476.66666666666674</v>
      </c>
      <c r="S78" s="132">
        <v>476.66666666666674</v>
      </c>
      <c r="T78" s="132">
        <v>17869.5</v>
      </c>
      <c r="U78" s="132"/>
      <c r="V78" s="75">
        <v>129</v>
      </c>
      <c r="W78" s="75">
        <f t="shared" si="2"/>
        <v>440</v>
      </c>
      <c r="X78" s="75"/>
      <c r="Y78" s="146"/>
      <c r="Z78" s="145"/>
    </row>
    <row r="79" spans="1:26">
      <c r="A79" s="67"/>
      <c r="B79" s="67" t="s">
        <v>3130</v>
      </c>
      <c r="C79" s="67" t="s">
        <v>3131</v>
      </c>
      <c r="D79" s="68">
        <v>108928</v>
      </c>
      <c r="E79" s="67" t="s">
        <v>3132</v>
      </c>
      <c r="F79" s="74">
        <v>24245</v>
      </c>
      <c r="G79" s="74">
        <v>23650</v>
      </c>
      <c r="H79" s="74">
        <v>22925</v>
      </c>
      <c r="I79" s="75">
        <v>3820.8333333333321</v>
      </c>
      <c r="J79" s="75">
        <v>19104.166666666668</v>
      </c>
      <c r="K79" s="75">
        <v>16811.666666666668</v>
      </c>
      <c r="L79" s="75">
        <v>2292.5</v>
      </c>
      <c r="M79" s="76">
        <v>0.12</v>
      </c>
      <c r="N79" s="75">
        <v>472.5</v>
      </c>
      <c r="O79" s="75">
        <v>52</v>
      </c>
      <c r="P79" s="74">
        <v>20</v>
      </c>
      <c r="Q79" s="75">
        <v>17356.166666666668</v>
      </c>
      <c r="R79" s="132">
        <v>476.66666666666674</v>
      </c>
      <c r="S79" s="132">
        <v>476.66666666666674</v>
      </c>
      <c r="T79" s="132">
        <v>17832.833333333336</v>
      </c>
      <c r="U79" s="132"/>
      <c r="V79" s="75">
        <v>134</v>
      </c>
      <c r="W79" s="75">
        <f t="shared" si="2"/>
        <v>540</v>
      </c>
      <c r="X79" s="75"/>
      <c r="Y79" s="146"/>
      <c r="Z79" s="145"/>
    </row>
    <row r="80" spans="1:26">
      <c r="A80" s="67"/>
      <c r="B80" s="67" t="s">
        <v>3133</v>
      </c>
      <c r="C80" s="67" t="s">
        <v>3134</v>
      </c>
      <c r="D80" s="68">
        <v>108926</v>
      </c>
      <c r="E80" s="67" t="s">
        <v>3135</v>
      </c>
      <c r="F80" s="74">
        <v>25494.999999999996</v>
      </c>
      <c r="G80" s="74">
        <v>24899.999999999996</v>
      </c>
      <c r="H80" s="74">
        <v>24174.999999999996</v>
      </c>
      <c r="I80" s="75">
        <v>4029.1666666666642</v>
      </c>
      <c r="J80" s="75">
        <v>20145.833333333332</v>
      </c>
      <c r="K80" s="75">
        <v>17728.333333333332</v>
      </c>
      <c r="L80" s="75">
        <v>2417.5</v>
      </c>
      <c r="M80" s="76">
        <v>0.12</v>
      </c>
      <c r="N80" s="75">
        <v>472.5</v>
      </c>
      <c r="O80" s="75">
        <v>52</v>
      </c>
      <c r="P80" s="74">
        <v>20</v>
      </c>
      <c r="Q80" s="75">
        <v>18272.833333333332</v>
      </c>
      <c r="R80" s="132">
        <v>476.66666666666674</v>
      </c>
      <c r="S80" s="132">
        <v>476.66666666666674</v>
      </c>
      <c r="T80" s="132">
        <v>18749.5</v>
      </c>
      <c r="U80" s="132"/>
      <c r="V80" s="75">
        <v>133</v>
      </c>
      <c r="W80" s="75">
        <f t="shared" si="2"/>
        <v>540</v>
      </c>
      <c r="X80" s="75"/>
      <c r="Y80" s="146"/>
      <c r="Z80" s="145"/>
    </row>
    <row r="81" spans="1:26">
      <c r="A81" s="67"/>
      <c r="B81" s="84" t="s">
        <v>3136</v>
      </c>
      <c r="C81" s="69"/>
      <c r="D81" s="70"/>
      <c r="E81" s="69"/>
      <c r="F81" s="70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 t="str">
        <f t="shared" si="2"/>
        <v/>
      </c>
      <c r="X81" s="73"/>
      <c r="Y81" s="73"/>
      <c r="Z81" s="73"/>
    </row>
    <row r="82" spans="1:26">
      <c r="A82" s="67"/>
      <c r="B82" s="67" t="s">
        <v>3137</v>
      </c>
      <c r="C82" s="67" t="s">
        <v>3138</v>
      </c>
      <c r="D82" s="68">
        <v>109189</v>
      </c>
      <c r="E82" s="67" t="s">
        <v>3139</v>
      </c>
      <c r="F82" s="74">
        <v>25245</v>
      </c>
      <c r="G82" s="74">
        <v>24650</v>
      </c>
      <c r="H82" s="74">
        <v>23925</v>
      </c>
      <c r="I82" s="75">
        <v>3987.5</v>
      </c>
      <c r="J82" s="75">
        <v>19937.5</v>
      </c>
      <c r="K82" s="75">
        <v>17545</v>
      </c>
      <c r="L82" s="75">
        <v>2392.5</v>
      </c>
      <c r="M82" s="76">
        <v>0.12</v>
      </c>
      <c r="N82" s="75">
        <v>472.5</v>
      </c>
      <c r="O82" s="75">
        <v>52</v>
      </c>
      <c r="P82" s="74">
        <v>20</v>
      </c>
      <c r="Q82" s="75">
        <v>18089.5</v>
      </c>
      <c r="R82" s="132">
        <v>476.66666666666674</v>
      </c>
      <c r="S82" s="132">
        <v>476.66666666666674</v>
      </c>
      <c r="T82" s="132">
        <v>18566.166666666668</v>
      </c>
      <c r="U82" s="132"/>
      <c r="V82" s="75">
        <v>134</v>
      </c>
      <c r="W82" s="75">
        <f t="shared" si="2"/>
        <v>540</v>
      </c>
      <c r="X82" s="75"/>
      <c r="Y82" s="146"/>
      <c r="Z82" s="145"/>
    </row>
    <row r="83" spans="1:26">
      <c r="A83" s="67"/>
      <c r="B83" s="67" t="s">
        <v>3140</v>
      </c>
      <c r="C83" s="67" t="s">
        <v>3141</v>
      </c>
      <c r="D83" s="68">
        <v>109190</v>
      </c>
      <c r="E83" s="67" t="s">
        <v>3142</v>
      </c>
      <c r="F83" s="74">
        <v>26494.999999999996</v>
      </c>
      <c r="G83" s="74">
        <v>25899.999999999996</v>
      </c>
      <c r="H83" s="74">
        <v>25174.999999999996</v>
      </c>
      <c r="I83" s="75">
        <v>4195.8333333333321</v>
      </c>
      <c r="J83" s="75">
        <v>20979.166666666664</v>
      </c>
      <c r="K83" s="75">
        <v>18461.666666666664</v>
      </c>
      <c r="L83" s="75">
        <v>2517.5</v>
      </c>
      <c r="M83" s="76">
        <v>0.12</v>
      </c>
      <c r="N83" s="75">
        <v>472.5</v>
      </c>
      <c r="O83" s="75">
        <v>52</v>
      </c>
      <c r="P83" s="74">
        <v>20</v>
      </c>
      <c r="Q83" s="75">
        <v>19006.166666666664</v>
      </c>
      <c r="R83" s="132">
        <v>476.66666666666674</v>
      </c>
      <c r="S83" s="132">
        <v>476.66666666666674</v>
      </c>
      <c r="T83" s="132">
        <v>19482.833333333332</v>
      </c>
      <c r="U83" s="132"/>
      <c r="V83" s="75">
        <v>133</v>
      </c>
      <c r="W83" s="75">
        <f t="shared" si="2"/>
        <v>540</v>
      </c>
      <c r="X83" s="75"/>
      <c r="Y83" s="146"/>
      <c r="Z83" s="145"/>
    </row>
    <row r="84" spans="1:26">
      <c r="A84" s="67"/>
      <c r="B84" s="84" t="s">
        <v>1499</v>
      </c>
      <c r="C84" s="69"/>
      <c r="D84" s="70"/>
      <c r="E84" s="69"/>
      <c r="F84" s="70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 t="str">
        <f t="shared" si="2"/>
        <v/>
      </c>
      <c r="X84" s="73"/>
      <c r="Y84" s="73"/>
      <c r="Z84" s="73"/>
    </row>
    <row r="85" spans="1:26">
      <c r="A85" s="67"/>
      <c r="B85" s="129" t="s">
        <v>555</v>
      </c>
      <c r="C85" s="129" t="s">
        <v>1500</v>
      </c>
      <c r="D85" s="130" t="s">
        <v>1501</v>
      </c>
      <c r="E85" s="129" t="s">
        <v>556</v>
      </c>
      <c r="F85" s="131">
        <v>22485.000000000004</v>
      </c>
      <c r="G85" s="131">
        <v>22420.000000000004</v>
      </c>
      <c r="H85" s="131">
        <v>21695.000000000004</v>
      </c>
      <c r="I85" s="132">
        <v>3615.8333333333321</v>
      </c>
      <c r="J85" s="132">
        <v>18079.166666666672</v>
      </c>
      <c r="K85" s="132">
        <v>15909.666666666672</v>
      </c>
      <c r="L85" s="132">
        <v>2169.5</v>
      </c>
      <c r="M85" s="76">
        <v>0.12</v>
      </c>
      <c r="N85" s="132">
        <v>472.5</v>
      </c>
      <c r="O85" s="132">
        <v>52</v>
      </c>
      <c r="P85" s="131">
        <v>20</v>
      </c>
      <c r="Q85" s="132">
        <v>16454.166666666672</v>
      </c>
      <c r="R85" s="132">
        <v>476.66666666666674</v>
      </c>
      <c r="S85" s="132">
        <v>476.66666666666674</v>
      </c>
      <c r="T85" s="132">
        <v>16930.833333333339</v>
      </c>
      <c r="U85" s="132"/>
      <c r="V85" s="132">
        <v>120</v>
      </c>
      <c r="W85" s="132">
        <f t="shared" si="2"/>
        <v>10</v>
      </c>
      <c r="X85" s="132"/>
      <c r="Y85" s="148"/>
      <c r="Z85" s="145"/>
    </row>
    <row r="86" spans="1:26">
      <c r="A86" s="67"/>
      <c r="B86" s="129" t="s">
        <v>559</v>
      </c>
      <c r="C86" s="129" t="s">
        <v>1502</v>
      </c>
      <c r="D86" s="130" t="s">
        <v>1503</v>
      </c>
      <c r="E86" s="129" t="s">
        <v>560</v>
      </c>
      <c r="F86" s="131">
        <v>23310</v>
      </c>
      <c r="G86" s="131">
        <v>22815</v>
      </c>
      <c r="H86" s="131">
        <v>22090</v>
      </c>
      <c r="I86" s="132">
        <v>3681.6666666666642</v>
      </c>
      <c r="J86" s="132">
        <v>18408.333333333336</v>
      </c>
      <c r="K86" s="132">
        <v>16199.333333333336</v>
      </c>
      <c r="L86" s="132">
        <v>2209</v>
      </c>
      <c r="M86" s="76">
        <v>0.12</v>
      </c>
      <c r="N86" s="132">
        <v>472.5</v>
      </c>
      <c r="O86" s="132">
        <v>52</v>
      </c>
      <c r="P86" s="131">
        <v>20</v>
      </c>
      <c r="Q86" s="132">
        <v>16743.833333333336</v>
      </c>
      <c r="R86" s="132">
        <v>476.66666666666674</v>
      </c>
      <c r="S86" s="132">
        <v>476.66666666666674</v>
      </c>
      <c r="T86" s="132">
        <v>17220.500000000004</v>
      </c>
      <c r="U86" s="132"/>
      <c r="V86" s="132">
        <v>119</v>
      </c>
      <c r="W86" s="132">
        <f t="shared" si="2"/>
        <v>440</v>
      </c>
      <c r="X86" s="132"/>
      <c r="Y86" s="148"/>
      <c r="Z86" s="145"/>
    </row>
    <row r="87" spans="1:26">
      <c r="A87" s="67"/>
      <c r="B87" s="129" t="s">
        <v>563</v>
      </c>
      <c r="C87" s="129" t="s">
        <v>1504</v>
      </c>
      <c r="D87" s="130" t="s">
        <v>1505</v>
      </c>
      <c r="E87" s="129" t="s">
        <v>564</v>
      </c>
      <c r="F87" s="131">
        <v>24260</v>
      </c>
      <c r="G87" s="131">
        <v>23765</v>
      </c>
      <c r="H87" s="131">
        <v>23040</v>
      </c>
      <c r="I87" s="132">
        <v>3840</v>
      </c>
      <c r="J87" s="132">
        <v>19200</v>
      </c>
      <c r="K87" s="132">
        <v>16896</v>
      </c>
      <c r="L87" s="132">
        <v>2304</v>
      </c>
      <c r="M87" s="76">
        <v>0.12</v>
      </c>
      <c r="N87" s="132">
        <v>472.5</v>
      </c>
      <c r="O87" s="132">
        <v>52</v>
      </c>
      <c r="P87" s="131">
        <v>20</v>
      </c>
      <c r="Q87" s="132">
        <v>17440.5</v>
      </c>
      <c r="R87" s="132">
        <v>476.66666666666674</v>
      </c>
      <c r="S87" s="132">
        <v>476.66666666666674</v>
      </c>
      <c r="T87" s="132">
        <v>17917.166666666668</v>
      </c>
      <c r="U87" s="132"/>
      <c r="V87" s="132">
        <v>121</v>
      </c>
      <c r="W87" s="132">
        <f t="shared" si="2"/>
        <v>440</v>
      </c>
      <c r="X87" s="132"/>
      <c r="Y87" s="148"/>
      <c r="Z87" s="145"/>
    </row>
    <row r="88" spans="1:26">
      <c r="A88" s="117"/>
      <c r="B88" s="129" t="s">
        <v>567</v>
      </c>
      <c r="C88" s="129" t="s">
        <v>1506</v>
      </c>
      <c r="D88" s="130" t="s">
        <v>1507</v>
      </c>
      <c r="E88" s="129" t="s">
        <v>568</v>
      </c>
      <c r="F88" s="131">
        <v>25010</v>
      </c>
      <c r="G88" s="131">
        <v>24515</v>
      </c>
      <c r="H88" s="131">
        <v>23790</v>
      </c>
      <c r="I88" s="132">
        <v>3965</v>
      </c>
      <c r="J88" s="132">
        <v>19825</v>
      </c>
      <c r="K88" s="132">
        <v>17446</v>
      </c>
      <c r="L88" s="132">
        <v>2379</v>
      </c>
      <c r="M88" s="76">
        <v>0.12</v>
      </c>
      <c r="N88" s="132">
        <v>472.5</v>
      </c>
      <c r="O88" s="132">
        <v>52</v>
      </c>
      <c r="P88" s="131">
        <v>20</v>
      </c>
      <c r="Q88" s="132">
        <v>17990.5</v>
      </c>
      <c r="R88" s="132">
        <v>476.66666666666674</v>
      </c>
      <c r="S88" s="132">
        <v>476.66666666666674</v>
      </c>
      <c r="T88" s="132">
        <v>18467.166666666668</v>
      </c>
      <c r="U88" s="132"/>
      <c r="V88" s="132">
        <v>121</v>
      </c>
      <c r="W88" s="132">
        <f t="shared" si="2"/>
        <v>440</v>
      </c>
      <c r="X88" s="132"/>
      <c r="Y88" s="148"/>
      <c r="Z88" s="145"/>
    </row>
    <row r="89" spans="1:26">
      <c r="A89" s="72"/>
      <c r="B89" s="129" t="s">
        <v>571</v>
      </c>
      <c r="C89" s="129" t="s">
        <v>1508</v>
      </c>
      <c r="D89" s="130" t="s">
        <v>1509</v>
      </c>
      <c r="E89" s="129" t="s">
        <v>572</v>
      </c>
      <c r="F89" s="131">
        <v>25510</v>
      </c>
      <c r="G89" s="131">
        <v>25015</v>
      </c>
      <c r="H89" s="131">
        <v>24290</v>
      </c>
      <c r="I89" s="132">
        <v>4048.3333333333321</v>
      </c>
      <c r="J89" s="132">
        <v>20241.666666666668</v>
      </c>
      <c r="K89" s="132">
        <v>17812.666666666668</v>
      </c>
      <c r="L89" s="132">
        <v>2429</v>
      </c>
      <c r="M89" s="76">
        <v>0.12</v>
      </c>
      <c r="N89" s="132">
        <v>472.5</v>
      </c>
      <c r="O89" s="132">
        <v>52</v>
      </c>
      <c r="P89" s="131">
        <v>20</v>
      </c>
      <c r="Q89" s="132">
        <v>18357.166666666668</v>
      </c>
      <c r="R89" s="132">
        <v>476.66666666666674</v>
      </c>
      <c r="S89" s="132">
        <v>476.66666666666674</v>
      </c>
      <c r="T89" s="132">
        <v>18833.833333333336</v>
      </c>
      <c r="U89" s="132"/>
      <c r="V89" s="132">
        <v>120</v>
      </c>
      <c r="W89" s="132">
        <f t="shared" si="2"/>
        <v>440</v>
      </c>
      <c r="X89" s="132"/>
      <c r="Y89" s="148"/>
      <c r="Z89" s="145"/>
    </row>
    <row r="90" spans="1:26">
      <c r="A90" s="72"/>
      <c r="B90" s="129" t="s">
        <v>575</v>
      </c>
      <c r="C90" s="129" t="s">
        <v>1510</v>
      </c>
      <c r="D90" s="130" t="s">
        <v>1511</v>
      </c>
      <c r="E90" s="129" t="s">
        <v>576</v>
      </c>
      <c r="F90" s="131">
        <v>26260</v>
      </c>
      <c r="G90" s="131">
        <v>25765</v>
      </c>
      <c r="H90" s="131">
        <v>25040</v>
      </c>
      <c r="I90" s="132">
        <v>4173.3333333333321</v>
      </c>
      <c r="J90" s="132">
        <v>20866.666666666668</v>
      </c>
      <c r="K90" s="132">
        <v>18362.666666666668</v>
      </c>
      <c r="L90" s="132">
        <v>2504</v>
      </c>
      <c r="M90" s="76">
        <v>0.12</v>
      </c>
      <c r="N90" s="132">
        <v>472.5</v>
      </c>
      <c r="O90" s="132">
        <v>52</v>
      </c>
      <c r="P90" s="131">
        <v>20</v>
      </c>
      <c r="Q90" s="132">
        <v>18907.166666666668</v>
      </c>
      <c r="R90" s="132">
        <v>476.66666666666674</v>
      </c>
      <c r="S90" s="132">
        <v>476.66666666666674</v>
      </c>
      <c r="T90" s="132">
        <v>19383.833333333336</v>
      </c>
      <c r="U90" s="132"/>
      <c r="V90" s="132">
        <v>120</v>
      </c>
      <c r="W90" s="132">
        <f t="shared" si="2"/>
        <v>440</v>
      </c>
      <c r="X90" s="132"/>
      <c r="Y90" s="148"/>
      <c r="Z90" s="145"/>
    </row>
    <row r="91" spans="1:26">
      <c r="A91" s="72"/>
      <c r="B91" s="129" t="s">
        <v>579</v>
      </c>
      <c r="C91" s="129" t="s">
        <v>1512</v>
      </c>
      <c r="D91" s="130" t="s">
        <v>1513</v>
      </c>
      <c r="E91" s="129" t="s">
        <v>580</v>
      </c>
      <c r="F91" s="131">
        <v>25560</v>
      </c>
      <c r="G91" s="131">
        <v>25065</v>
      </c>
      <c r="H91" s="131">
        <v>24340</v>
      </c>
      <c r="I91" s="132">
        <v>4056.6666666666642</v>
      </c>
      <c r="J91" s="132">
        <v>20283.333333333336</v>
      </c>
      <c r="K91" s="132">
        <v>17849.333333333336</v>
      </c>
      <c r="L91" s="132">
        <v>2434</v>
      </c>
      <c r="M91" s="76">
        <v>0.12</v>
      </c>
      <c r="N91" s="132">
        <v>472.5</v>
      </c>
      <c r="O91" s="132">
        <v>52</v>
      </c>
      <c r="P91" s="131">
        <v>20</v>
      </c>
      <c r="Q91" s="132">
        <v>18393.833333333336</v>
      </c>
      <c r="R91" s="132">
        <v>476.66666666666674</v>
      </c>
      <c r="S91" s="132">
        <v>476.66666666666674</v>
      </c>
      <c r="T91" s="132">
        <v>18870.500000000004</v>
      </c>
      <c r="U91" s="132"/>
      <c r="V91" s="132">
        <v>121</v>
      </c>
      <c r="W91" s="132">
        <f t="shared" si="2"/>
        <v>440</v>
      </c>
      <c r="X91" s="132"/>
      <c r="Y91" s="148"/>
      <c r="Z91" s="145"/>
    </row>
    <row r="92" spans="1:26">
      <c r="A92" s="72"/>
      <c r="B92" s="129" t="s">
        <v>583</v>
      </c>
      <c r="C92" s="129" t="s">
        <v>1514</v>
      </c>
      <c r="D92" s="130" t="s">
        <v>1515</v>
      </c>
      <c r="E92" s="129" t="s">
        <v>584</v>
      </c>
      <c r="F92" s="131">
        <v>26310</v>
      </c>
      <c r="G92" s="131">
        <v>26245</v>
      </c>
      <c r="H92" s="131">
        <v>25520</v>
      </c>
      <c r="I92" s="132">
        <v>4253.3333333333321</v>
      </c>
      <c r="J92" s="132">
        <v>21266.666666666668</v>
      </c>
      <c r="K92" s="132">
        <v>18714.666666666668</v>
      </c>
      <c r="L92" s="132">
        <v>2552</v>
      </c>
      <c r="M92" s="76">
        <v>0.12</v>
      </c>
      <c r="N92" s="132">
        <v>472.5</v>
      </c>
      <c r="O92" s="132">
        <v>52</v>
      </c>
      <c r="P92" s="131">
        <v>20</v>
      </c>
      <c r="Q92" s="132">
        <v>19259.166666666668</v>
      </c>
      <c r="R92" s="132">
        <v>476.66666666666674</v>
      </c>
      <c r="S92" s="132">
        <v>476.66666666666674</v>
      </c>
      <c r="T92" s="132">
        <v>19735.833333333336</v>
      </c>
      <c r="U92" s="132"/>
      <c r="V92" s="132">
        <v>121</v>
      </c>
      <c r="W92" s="132">
        <f t="shared" si="2"/>
        <v>10</v>
      </c>
      <c r="X92" s="132"/>
      <c r="Y92" s="148"/>
      <c r="Z92" s="145"/>
    </row>
    <row r="93" spans="1:26">
      <c r="A93" s="72"/>
      <c r="B93" s="129" t="s">
        <v>587</v>
      </c>
      <c r="C93" s="129" t="s">
        <v>1516</v>
      </c>
      <c r="D93" s="130" t="s">
        <v>1517</v>
      </c>
      <c r="E93" s="129" t="s">
        <v>588</v>
      </c>
      <c r="F93" s="131">
        <v>26810</v>
      </c>
      <c r="G93" s="131">
        <v>26315</v>
      </c>
      <c r="H93" s="131">
        <v>25590</v>
      </c>
      <c r="I93" s="132">
        <v>4265</v>
      </c>
      <c r="J93" s="132">
        <v>21325</v>
      </c>
      <c r="K93" s="132">
        <v>18766</v>
      </c>
      <c r="L93" s="132">
        <v>2559</v>
      </c>
      <c r="M93" s="76">
        <v>0.12</v>
      </c>
      <c r="N93" s="132">
        <v>472.5</v>
      </c>
      <c r="O93" s="132">
        <v>52</v>
      </c>
      <c r="P93" s="131">
        <v>20</v>
      </c>
      <c r="Q93" s="132">
        <v>19310.5</v>
      </c>
      <c r="R93" s="132">
        <v>476.66666666666674</v>
      </c>
      <c r="S93" s="132">
        <v>476.66666666666674</v>
      </c>
      <c r="T93" s="132">
        <v>19787.166666666668</v>
      </c>
      <c r="U93" s="132"/>
      <c r="V93" s="132">
        <v>121</v>
      </c>
      <c r="W93" s="132">
        <f t="shared" si="2"/>
        <v>440</v>
      </c>
      <c r="X93" s="132"/>
      <c r="Y93" s="148"/>
      <c r="Z93" s="145"/>
    </row>
    <row r="94" spans="1:26">
      <c r="A94" s="72"/>
      <c r="B94" s="129" t="s">
        <v>591</v>
      </c>
      <c r="C94" s="129" t="s">
        <v>1518</v>
      </c>
      <c r="D94" s="130" t="s">
        <v>1519</v>
      </c>
      <c r="E94" s="129" t="s">
        <v>592</v>
      </c>
      <c r="F94" s="131">
        <v>27985.007999999998</v>
      </c>
      <c r="G94" s="131">
        <v>27490.007999999998</v>
      </c>
      <c r="H94" s="131">
        <v>26765.007999999998</v>
      </c>
      <c r="I94" s="132">
        <v>4460.8346666666657</v>
      </c>
      <c r="J94" s="132">
        <v>22304.173333333332</v>
      </c>
      <c r="K94" s="132">
        <v>19627.672533333331</v>
      </c>
      <c r="L94" s="132">
        <v>2676.5008000000016</v>
      </c>
      <c r="M94" s="76">
        <v>0.12</v>
      </c>
      <c r="N94" s="132">
        <v>472.5</v>
      </c>
      <c r="O94" s="132">
        <v>52</v>
      </c>
      <c r="P94" s="131">
        <v>20</v>
      </c>
      <c r="Q94" s="132">
        <v>20172.172533333331</v>
      </c>
      <c r="R94" s="132">
        <v>476.66666666666674</v>
      </c>
      <c r="S94" s="132">
        <v>476.66666666666674</v>
      </c>
      <c r="T94" s="132">
        <v>20648.839199999999</v>
      </c>
      <c r="U94" s="132"/>
      <c r="V94" s="132">
        <v>121</v>
      </c>
      <c r="W94" s="132">
        <f t="shared" si="2"/>
        <v>440</v>
      </c>
      <c r="X94" s="132"/>
      <c r="Y94" s="148"/>
      <c r="Z94" s="145"/>
    </row>
    <row r="95" spans="1:26">
      <c r="A95" s="72"/>
      <c r="B95" s="84" t="s">
        <v>1520</v>
      </c>
      <c r="C95" s="69"/>
      <c r="D95" s="70"/>
      <c r="E95" s="69"/>
      <c r="F95" s="70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 t="str">
        <f t="shared" si="2"/>
        <v/>
      </c>
      <c r="X95" s="73"/>
      <c r="Y95" s="73"/>
      <c r="Z95" s="73"/>
    </row>
    <row r="96" spans="1:26">
      <c r="A96" s="72"/>
      <c r="B96" s="81" t="s">
        <v>101</v>
      </c>
      <c r="C96" s="81" t="s">
        <v>1521</v>
      </c>
      <c r="D96" s="86">
        <v>105101</v>
      </c>
      <c r="E96" s="81" t="s">
        <v>1522</v>
      </c>
      <c r="F96" s="131">
        <v>23374.996000000003</v>
      </c>
      <c r="G96" s="131">
        <v>22879.996000000003</v>
      </c>
      <c r="H96" s="131">
        <v>22154.996000000003</v>
      </c>
      <c r="I96" s="132">
        <v>3692.4993333333332</v>
      </c>
      <c r="J96" s="132">
        <v>18462.49666666667</v>
      </c>
      <c r="K96" s="132">
        <v>16246.99706666667</v>
      </c>
      <c r="L96" s="132">
        <v>2215.4995999999992</v>
      </c>
      <c r="M96" s="76">
        <v>0.12</v>
      </c>
      <c r="N96" s="132">
        <v>472.5</v>
      </c>
      <c r="O96" s="132">
        <v>52</v>
      </c>
      <c r="P96" s="131">
        <v>20</v>
      </c>
      <c r="Q96" s="132">
        <v>16791.49706666667</v>
      </c>
      <c r="R96" s="132">
        <v>476.66666666666674</v>
      </c>
      <c r="S96" s="132">
        <v>476.66666666666674</v>
      </c>
      <c r="T96" s="132">
        <v>17268.163733333338</v>
      </c>
      <c r="U96" s="132"/>
      <c r="V96" s="132">
        <v>125</v>
      </c>
      <c r="W96" s="132">
        <f t="shared" si="2"/>
        <v>440</v>
      </c>
      <c r="X96" s="132"/>
      <c r="Y96" s="148"/>
      <c r="Z96" s="145"/>
    </row>
    <row r="97" spans="1:26">
      <c r="A97" s="72"/>
      <c r="B97" s="81" t="s">
        <v>102</v>
      </c>
      <c r="C97" s="81" t="s">
        <v>1523</v>
      </c>
      <c r="D97" s="86">
        <v>105104</v>
      </c>
      <c r="E97" s="81" t="s">
        <v>1524</v>
      </c>
      <c r="F97" s="131">
        <v>24625</v>
      </c>
      <c r="G97" s="131">
        <v>24130</v>
      </c>
      <c r="H97" s="131">
        <v>23405</v>
      </c>
      <c r="I97" s="132">
        <v>3900.8333333333321</v>
      </c>
      <c r="J97" s="132">
        <v>19504.166666666668</v>
      </c>
      <c r="K97" s="132">
        <v>17163.666666666668</v>
      </c>
      <c r="L97" s="132">
        <v>2340.5</v>
      </c>
      <c r="M97" s="76">
        <v>0.12</v>
      </c>
      <c r="N97" s="132">
        <v>472.5</v>
      </c>
      <c r="O97" s="132">
        <v>52</v>
      </c>
      <c r="P97" s="131">
        <v>20</v>
      </c>
      <c r="Q97" s="132">
        <v>17708.166666666668</v>
      </c>
      <c r="R97" s="132">
        <v>476.66666666666674</v>
      </c>
      <c r="S97" s="132">
        <v>476.66666666666674</v>
      </c>
      <c r="T97" s="132">
        <v>18184.833333333336</v>
      </c>
      <c r="U97" s="132"/>
      <c r="V97" s="132">
        <v>124</v>
      </c>
      <c r="W97" s="132">
        <f t="shared" si="2"/>
        <v>440</v>
      </c>
      <c r="X97" s="132"/>
      <c r="Y97" s="148"/>
      <c r="Z97" s="145"/>
    </row>
    <row r="98" spans="1:26" ht="14.15" customHeight="1">
      <c r="A98" s="72"/>
      <c r="B98" s="81" t="s">
        <v>103</v>
      </c>
      <c r="C98" s="81" t="s">
        <v>1525</v>
      </c>
      <c r="D98" s="86">
        <v>105102</v>
      </c>
      <c r="E98" s="81" t="s">
        <v>1526</v>
      </c>
      <c r="F98" s="131">
        <v>24775.003999999997</v>
      </c>
      <c r="G98" s="131">
        <v>24280.003999999997</v>
      </c>
      <c r="H98" s="131">
        <v>23555.003999999997</v>
      </c>
      <c r="I98" s="132">
        <v>3925.8339999999989</v>
      </c>
      <c r="J98" s="132">
        <v>19629.169999999998</v>
      </c>
      <c r="K98" s="132">
        <v>17273.669599999997</v>
      </c>
      <c r="L98" s="132">
        <v>2355.5004000000008</v>
      </c>
      <c r="M98" s="76">
        <v>0.12</v>
      </c>
      <c r="N98" s="132">
        <v>472.5</v>
      </c>
      <c r="O98" s="132">
        <v>52</v>
      </c>
      <c r="P98" s="131">
        <v>20</v>
      </c>
      <c r="Q98" s="132">
        <v>17818.169599999997</v>
      </c>
      <c r="R98" s="132">
        <v>476.66666666666674</v>
      </c>
      <c r="S98" s="132">
        <v>476.66666666666674</v>
      </c>
      <c r="T98" s="132">
        <v>18294.836266666665</v>
      </c>
      <c r="U98" s="132"/>
      <c r="V98" s="132">
        <v>126</v>
      </c>
      <c r="W98" s="132">
        <f t="shared" si="2"/>
        <v>440</v>
      </c>
      <c r="X98" s="132"/>
      <c r="Y98" s="148"/>
      <c r="Z98" s="145"/>
    </row>
    <row r="99" spans="1:26">
      <c r="A99" s="72"/>
      <c r="B99" s="81" t="s">
        <v>104</v>
      </c>
      <c r="C99" s="81" t="s">
        <v>1527</v>
      </c>
      <c r="D99" s="86">
        <v>105105</v>
      </c>
      <c r="E99" s="81" t="s">
        <v>1528</v>
      </c>
      <c r="F99" s="131">
        <v>26024.996000000003</v>
      </c>
      <c r="G99" s="131">
        <v>25529.996000000003</v>
      </c>
      <c r="H99" s="131">
        <v>24804.996000000003</v>
      </c>
      <c r="I99" s="132">
        <v>4134.1660000000011</v>
      </c>
      <c r="J99" s="132">
        <v>20670.830000000002</v>
      </c>
      <c r="K99" s="132">
        <v>18190.330400000003</v>
      </c>
      <c r="L99" s="132">
        <v>2480.4995999999992</v>
      </c>
      <c r="M99" s="76">
        <v>0.12</v>
      </c>
      <c r="N99" s="132">
        <v>472.5</v>
      </c>
      <c r="O99" s="132">
        <v>52</v>
      </c>
      <c r="P99" s="131">
        <v>20</v>
      </c>
      <c r="Q99" s="132">
        <v>18734.830400000003</v>
      </c>
      <c r="R99" s="132">
        <v>476.66666666666674</v>
      </c>
      <c r="S99" s="132">
        <v>476.66666666666674</v>
      </c>
      <c r="T99" s="132">
        <v>19211.49706666667</v>
      </c>
      <c r="U99" s="132"/>
      <c r="V99" s="132">
        <v>125</v>
      </c>
      <c r="W99" s="132">
        <f t="shared" si="2"/>
        <v>440</v>
      </c>
      <c r="X99" s="132"/>
      <c r="Y99" s="148"/>
      <c r="Z99" s="145"/>
    </row>
    <row r="100" spans="1:26">
      <c r="A100" s="117"/>
      <c r="B100" s="81" t="s">
        <v>106</v>
      </c>
      <c r="C100" s="81" t="s">
        <v>1529</v>
      </c>
      <c r="D100" s="86">
        <v>105106</v>
      </c>
      <c r="E100" s="81" t="s">
        <v>1530</v>
      </c>
      <c r="F100" s="131">
        <v>27425.003999999997</v>
      </c>
      <c r="G100" s="131">
        <v>26930.003999999997</v>
      </c>
      <c r="H100" s="131">
        <v>26205.003999999997</v>
      </c>
      <c r="I100" s="132">
        <v>4367.5006666666668</v>
      </c>
      <c r="J100" s="132">
        <v>21837.50333333333</v>
      </c>
      <c r="K100" s="132">
        <v>19217.00293333333</v>
      </c>
      <c r="L100" s="132">
        <v>2620.5004000000008</v>
      </c>
      <c r="M100" s="76">
        <v>0.12</v>
      </c>
      <c r="N100" s="132">
        <v>472.5</v>
      </c>
      <c r="O100" s="132">
        <v>52</v>
      </c>
      <c r="P100" s="131">
        <v>20</v>
      </c>
      <c r="Q100" s="132">
        <v>19761.50293333333</v>
      </c>
      <c r="R100" s="132">
        <v>476.66666666666674</v>
      </c>
      <c r="S100" s="132">
        <v>476.66666666666674</v>
      </c>
      <c r="T100" s="132">
        <v>20238.169599999997</v>
      </c>
      <c r="U100" s="132"/>
      <c r="V100" s="132">
        <v>125</v>
      </c>
      <c r="W100" s="132">
        <f t="shared" si="2"/>
        <v>440</v>
      </c>
      <c r="X100" s="132"/>
      <c r="Y100" s="148"/>
      <c r="Z100" s="145"/>
    </row>
    <row r="101" spans="1:26">
      <c r="A101" s="67"/>
      <c r="B101" s="81" t="s">
        <v>105</v>
      </c>
      <c r="C101" s="81" t="s">
        <v>1531</v>
      </c>
      <c r="D101" s="86">
        <v>105103</v>
      </c>
      <c r="E101" s="81" t="s">
        <v>1532</v>
      </c>
      <c r="F101" s="131">
        <v>26175.000000000004</v>
      </c>
      <c r="G101" s="131">
        <v>25680.000000000004</v>
      </c>
      <c r="H101" s="131">
        <v>24955.000000000004</v>
      </c>
      <c r="I101" s="132">
        <v>4159.1666666666679</v>
      </c>
      <c r="J101" s="132">
        <v>20795.833333333336</v>
      </c>
      <c r="K101" s="132">
        <v>18300.333333333336</v>
      </c>
      <c r="L101" s="132">
        <v>2495.5</v>
      </c>
      <c r="M101" s="76">
        <v>0.12</v>
      </c>
      <c r="N101" s="132">
        <v>472.5</v>
      </c>
      <c r="O101" s="132">
        <v>52</v>
      </c>
      <c r="P101" s="131">
        <v>20</v>
      </c>
      <c r="Q101" s="132">
        <v>18844.833333333336</v>
      </c>
      <c r="R101" s="132">
        <v>476.66666666666674</v>
      </c>
      <c r="S101" s="132">
        <v>476.66666666666674</v>
      </c>
      <c r="T101" s="132">
        <v>19321.500000000004</v>
      </c>
      <c r="U101" s="132"/>
      <c r="V101" s="132">
        <v>126</v>
      </c>
      <c r="W101" s="132">
        <f t="shared" si="2"/>
        <v>440</v>
      </c>
      <c r="X101" s="132"/>
      <c r="Y101" s="148"/>
      <c r="Z101" s="145"/>
    </row>
    <row r="102" spans="1:26">
      <c r="A102" s="67"/>
      <c r="B102" s="84" t="s">
        <v>1533</v>
      </c>
      <c r="C102" s="69"/>
      <c r="D102" s="70"/>
      <c r="E102" s="69"/>
      <c r="F102" s="70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 t="str">
        <f t="shared" si="2"/>
        <v/>
      </c>
      <c r="X102" s="73"/>
      <c r="Y102" s="73"/>
      <c r="Z102" s="73"/>
    </row>
    <row r="103" spans="1:26" ht="15" customHeight="1">
      <c r="A103" s="67"/>
      <c r="B103" s="81" t="s">
        <v>1534</v>
      </c>
      <c r="C103" s="81" t="s">
        <v>1525</v>
      </c>
      <c r="D103" s="86">
        <v>105102</v>
      </c>
      <c r="E103" s="81" t="s">
        <v>1489</v>
      </c>
      <c r="F103" s="131">
        <v>25275.003999999997</v>
      </c>
      <c r="G103" s="131">
        <v>24780.003999999997</v>
      </c>
      <c r="H103" s="131">
        <v>24055.003999999997</v>
      </c>
      <c r="I103" s="132">
        <v>4009.167333333331</v>
      </c>
      <c r="J103" s="132">
        <v>20045.836666666666</v>
      </c>
      <c r="K103" s="132">
        <v>17640.336266666665</v>
      </c>
      <c r="L103" s="132">
        <v>2405.5004000000008</v>
      </c>
      <c r="M103" s="76">
        <v>0.12</v>
      </c>
      <c r="N103" s="132">
        <v>472.5</v>
      </c>
      <c r="O103" s="132">
        <v>52</v>
      </c>
      <c r="P103" s="131">
        <v>20</v>
      </c>
      <c r="Q103" s="132">
        <v>18184.836266666665</v>
      </c>
      <c r="R103" s="132">
        <v>476.66666666666674</v>
      </c>
      <c r="S103" s="132">
        <v>476.66666666666674</v>
      </c>
      <c r="T103" s="132">
        <v>18661.502933333333</v>
      </c>
      <c r="U103" s="132"/>
      <c r="V103" s="132">
        <v>126</v>
      </c>
      <c r="W103" s="132">
        <f t="shared" si="2"/>
        <v>440</v>
      </c>
      <c r="X103" s="132"/>
      <c r="Y103" s="148"/>
      <c r="Z103" s="145"/>
    </row>
    <row r="104" spans="1:26">
      <c r="A104" s="67"/>
      <c r="B104" s="81" t="s">
        <v>1535</v>
      </c>
      <c r="C104" s="81" t="s">
        <v>1527</v>
      </c>
      <c r="D104" s="86">
        <v>105105</v>
      </c>
      <c r="E104" s="81" t="s">
        <v>1490</v>
      </c>
      <c r="F104" s="131">
        <v>26524.996000000003</v>
      </c>
      <c r="G104" s="131">
        <v>26029.996000000003</v>
      </c>
      <c r="H104" s="131">
        <v>25304.996000000003</v>
      </c>
      <c r="I104" s="132">
        <v>4217.4993333333332</v>
      </c>
      <c r="J104" s="132">
        <v>21087.49666666667</v>
      </c>
      <c r="K104" s="132">
        <v>18556.99706666667</v>
      </c>
      <c r="L104" s="132">
        <v>2530.4995999999992</v>
      </c>
      <c r="M104" s="76">
        <v>0.12</v>
      </c>
      <c r="N104" s="132">
        <v>472.5</v>
      </c>
      <c r="O104" s="132">
        <v>52</v>
      </c>
      <c r="P104" s="131">
        <v>20</v>
      </c>
      <c r="Q104" s="132">
        <v>19101.49706666667</v>
      </c>
      <c r="R104" s="132">
        <v>476.66666666666674</v>
      </c>
      <c r="S104" s="132">
        <v>476.66666666666674</v>
      </c>
      <c r="T104" s="132">
        <v>19578.163733333338</v>
      </c>
      <c r="U104" s="132"/>
      <c r="V104" s="132">
        <v>125</v>
      </c>
      <c r="W104" s="132">
        <f t="shared" si="2"/>
        <v>440</v>
      </c>
      <c r="X104" s="132"/>
      <c r="Y104" s="148"/>
      <c r="Z104" s="145"/>
    </row>
    <row r="105" spans="1:26">
      <c r="A105" s="67"/>
      <c r="B105" s="81" t="s">
        <v>1536</v>
      </c>
      <c r="C105" s="81" t="s">
        <v>1527</v>
      </c>
      <c r="D105" s="86">
        <v>105105</v>
      </c>
      <c r="E105" s="81" t="s">
        <v>1496</v>
      </c>
      <c r="F105" s="131">
        <v>27324.996000000003</v>
      </c>
      <c r="G105" s="131">
        <v>26829.996000000003</v>
      </c>
      <c r="H105" s="131">
        <v>26104.996000000003</v>
      </c>
      <c r="I105" s="132">
        <v>4350.8326666666653</v>
      </c>
      <c r="J105" s="132">
        <v>21754.163333333338</v>
      </c>
      <c r="K105" s="132">
        <v>19143.663733333338</v>
      </c>
      <c r="L105" s="132">
        <v>2610.4995999999992</v>
      </c>
      <c r="M105" s="76">
        <v>0.12</v>
      </c>
      <c r="N105" s="132">
        <v>472.5</v>
      </c>
      <c r="O105" s="132">
        <v>52</v>
      </c>
      <c r="P105" s="131">
        <v>20</v>
      </c>
      <c r="Q105" s="132">
        <v>19688.163733333338</v>
      </c>
      <c r="R105" s="132">
        <v>476.66666666666674</v>
      </c>
      <c r="S105" s="132">
        <v>476.66666666666674</v>
      </c>
      <c r="T105" s="132">
        <v>20164.830400000006</v>
      </c>
      <c r="U105" s="132"/>
      <c r="V105" s="132">
        <v>125</v>
      </c>
      <c r="W105" s="132">
        <f t="shared" si="2"/>
        <v>440</v>
      </c>
      <c r="X105" s="132"/>
      <c r="Y105" s="148"/>
      <c r="Z105" s="145"/>
    </row>
    <row r="106" spans="1:26">
      <c r="A106" s="67"/>
      <c r="B106" s="81" t="s">
        <v>1537</v>
      </c>
      <c r="C106" s="81" t="s">
        <v>1527</v>
      </c>
      <c r="D106" s="86">
        <v>105105</v>
      </c>
      <c r="E106" s="81" t="s">
        <v>1491</v>
      </c>
      <c r="F106" s="131">
        <v>26824.996000000003</v>
      </c>
      <c r="G106" s="131">
        <v>26329.996000000003</v>
      </c>
      <c r="H106" s="131">
        <v>25604.996000000003</v>
      </c>
      <c r="I106" s="132">
        <v>4267.4993333333332</v>
      </c>
      <c r="J106" s="132">
        <v>21337.49666666667</v>
      </c>
      <c r="K106" s="132">
        <v>18776.99706666667</v>
      </c>
      <c r="L106" s="132">
        <v>2560.4995999999992</v>
      </c>
      <c r="M106" s="76">
        <v>0.12</v>
      </c>
      <c r="N106" s="132">
        <v>472.5</v>
      </c>
      <c r="O106" s="132">
        <v>52</v>
      </c>
      <c r="P106" s="131">
        <v>20</v>
      </c>
      <c r="Q106" s="132">
        <v>19321.49706666667</v>
      </c>
      <c r="R106" s="132">
        <v>476.66666666666674</v>
      </c>
      <c r="S106" s="132">
        <v>476.66666666666674</v>
      </c>
      <c r="T106" s="132">
        <v>19798.163733333338</v>
      </c>
      <c r="U106" s="132"/>
      <c r="V106" s="132">
        <v>125</v>
      </c>
      <c r="W106" s="132">
        <f t="shared" si="2"/>
        <v>440</v>
      </c>
      <c r="X106" s="132"/>
      <c r="Y106" s="148"/>
      <c r="Z106" s="145"/>
    </row>
    <row r="107" spans="1:26">
      <c r="A107" s="117"/>
      <c r="B107" s="81" t="s">
        <v>1538</v>
      </c>
      <c r="C107" s="81" t="s">
        <v>1529</v>
      </c>
      <c r="D107" s="86">
        <v>105106</v>
      </c>
      <c r="E107" s="81" t="s">
        <v>1492</v>
      </c>
      <c r="F107" s="131">
        <v>28225.003999999997</v>
      </c>
      <c r="G107" s="131">
        <v>27730.003999999997</v>
      </c>
      <c r="H107" s="131">
        <v>27005.003999999997</v>
      </c>
      <c r="I107" s="132">
        <v>4500.8339999999989</v>
      </c>
      <c r="J107" s="132">
        <v>22504.17</v>
      </c>
      <c r="K107" s="132">
        <v>19803.669599999997</v>
      </c>
      <c r="L107" s="132">
        <v>2700.5004000000008</v>
      </c>
      <c r="M107" s="76">
        <v>0.12</v>
      </c>
      <c r="N107" s="132">
        <v>472.5</v>
      </c>
      <c r="O107" s="132">
        <v>52</v>
      </c>
      <c r="P107" s="131">
        <v>20</v>
      </c>
      <c r="Q107" s="132">
        <v>20348.169599999997</v>
      </c>
      <c r="R107" s="132">
        <v>476.66666666666674</v>
      </c>
      <c r="S107" s="132">
        <v>476.66666666666674</v>
      </c>
      <c r="T107" s="132">
        <v>20824.836266666665</v>
      </c>
      <c r="U107" s="132"/>
      <c r="V107" s="132">
        <v>125</v>
      </c>
      <c r="W107" s="132">
        <f t="shared" si="2"/>
        <v>440</v>
      </c>
      <c r="X107" s="132"/>
      <c r="Y107" s="148"/>
      <c r="Z107" s="145"/>
    </row>
    <row r="108" spans="1:26">
      <c r="A108" s="67"/>
      <c r="B108" s="84" t="s">
        <v>3143</v>
      </c>
      <c r="C108" s="69"/>
      <c r="D108" s="70"/>
      <c r="E108" s="69"/>
      <c r="F108" s="70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 t="str">
        <f t="shared" si="2"/>
        <v/>
      </c>
      <c r="X108" s="73"/>
      <c r="Y108" s="73"/>
      <c r="Z108" s="73"/>
    </row>
    <row r="109" spans="1:26">
      <c r="A109" s="67"/>
      <c r="B109" s="81" t="s">
        <v>101</v>
      </c>
      <c r="C109" s="81" t="s">
        <v>1521</v>
      </c>
      <c r="D109" s="86">
        <v>105101</v>
      </c>
      <c r="E109" s="81" t="s">
        <v>1522</v>
      </c>
      <c r="F109" s="74">
        <v>23374.996000000003</v>
      </c>
      <c r="G109" s="74">
        <v>22879.996000000003</v>
      </c>
      <c r="H109" s="74">
        <v>22154.996000000003</v>
      </c>
      <c r="I109" s="75">
        <v>3692.4993333333332</v>
      </c>
      <c r="J109" s="75">
        <v>18462.49666666667</v>
      </c>
      <c r="K109" s="75">
        <v>16246.99706666667</v>
      </c>
      <c r="L109" s="75">
        <v>2215.4995999999992</v>
      </c>
      <c r="M109" s="76">
        <v>0.12</v>
      </c>
      <c r="N109" s="75">
        <v>472.5</v>
      </c>
      <c r="O109" s="75">
        <v>52</v>
      </c>
      <c r="P109" s="74">
        <v>20</v>
      </c>
      <c r="Q109" s="75">
        <v>16791.49706666667</v>
      </c>
      <c r="R109" s="132">
        <v>476.66666666666674</v>
      </c>
      <c r="S109" s="132">
        <v>476.66666666666674</v>
      </c>
      <c r="T109" s="132">
        <v>17268.163733333338</v>
      </c>
      <c r="U109" s="132"/>
      <c r="V109" s="75">
        <v>125</v>
      </c>
      <c r="W109" s="75">
        <f t="shared" si="2"/>
        <v>440</v>
      </c>
      <c r="X109" s="75"/>
      <c r="Y109" s="146"/>
      <c r="Z109" s="145"/>
    </row>
    <row r="110" spans="1:26">
      <c r="A110" s="67"/>
      <c r="B110" s="81" t="s">
        <v>102</v>
      </c>
      <c r="C110" s="81" t="s">
        <v>1523</v>
      </c>
      <c r="D110" s="86">
        <v>105104</v>
      </c>
      <c r="E110" s="81" t="s">
        <v>1524</v>
      </c>
      <c r="F110" s="74">
        <v>24625</v>
      </c>
      <c r="G110" s="74">
        <v>24130</v>
      </c>
      <c r="H110" s="74">
        <v>23405</v>
      </c>
      <c r="I110" s="75">
        <v>3900.8333333333321</v>
      </c>
      <c r="J110" s="75">
        <v>19504.166666666668</v>
      </c>
      <c r="K110" s="75">
        <v>17163.666666666668</v>
      </c>
      <c r="L110" s="75">
        <v>2340.5</v>
      </c>
      <c r="M110" s="76">
        <v>0.12</v>
      </c>
      <c r="N110" s="75">
        <v>472.5</v>
      </c>
      <c r="O110" s="75">
        <v>52</v>
      </c>
      <c r="P110" s="74">
        <v>20</v>
      </c>
      <c r="Q110" s="75">
        <v>17708.166666666668</v>
      </c>
      <c r="R110" s="132">
        <v>476.66666666666674</v>
      </c>
      <c r="S110" s="132">
        <v>476.66666666666674</v>
      </c>
      <c r="T110" s="132">
        <v>18184.833333333336</v>
      </c>
      <c r="U110" s="132"/>
      <c r="V110" s="75">
        <v>124</v>
      </c>
      <c r="W110" s="75">
        <f t="shared" si="2"/>
        <v>440</v>
      </c>
      <c r="X110" s="75"/>
      <c r="Y110" s="146"/>
      <c r="Z110" s="145"/>
    </row>
    <row r="111" spans="1:26">
      <c r="A111" s="67"/>
      <c r="B111" s="81" t="s">
        <v>103</v>
      </c>
      <c r="C111" s="81" t="s">
        <v>1525</v>
      </c>
      <c r="D111" s="86">
        <v>105102</v>
      </c>
      <c r="E111" s="81" t="s">
        <v>1526</v>
      </c>
      <c r="F111" s="74">
        <v>24775.003999999997</v>
      </c>
      <c r="G111" s="74">
        <v>24280.003999999997</v>
      </c>
      <c r="H111" s="74">
        <v>23555.003999999997</v>
      </c>
      <c r="I111" s="75">
        <v>3925.8339999999989</v>
      </c>
      <c r="J111" s="75">
        <v>19629.169999999998</v>
      </c>
      <c r="K111" s="75">
        <v>17273.669599999997</v>
      </c>
      <c r="L111" s="75">
        <v>2355.5004000000008</v>
      </c>
      <c r="M111" s="76">
        <v>0.12</v>
      </c>
      <c r="N111" s="75">
        <v>472.5</v>
      </c>
      <c r="O111" s="75">
        <v>52</v>
      </c>
      <c r="P111" s="74">
        <v>20</v>
      </c>
      <c r="Q111" s="75">
        <v>17818.169599999997</v>
      </c>
      <c r="R111" s="132">
        <v>476.66666666666674</v>
      </c>
      <c r="S111" s="132">
        <v>476.66666666666674</v>
      </c>
      <c r="T111" s="132">
        <v>18294.836266666665</v>
      </c>
      <c r="U111" s="132"/>
      <c r="V111" s="75">
        <v>126</v>
      </c>
      <c r="W111" s="75">
        <f t="shared" si="2"/>
        <v>440</v>
      </c>
      <c r="X111" s="75"/>
      <c r="Y111" s="146"/>
      <c r="Z111" s="145"/>
    </row>
    <row r="112" spans="1:26">
      <c r="A112" s="117"/>
      <c r="B112" s="81" t="s">
        <v>104</v>
      </c>
      <c r="C112" s="81" t="s">
        <v>1527</v>
      </c>
      <c r="D112" s="86">
        <v>105105</v>
      </c>
      <c r="E112" s="81" t="s">
        <v>1528</v>
      </c>
      <c r="F112" s="74">
        <v>26024.996000000003</v>
      </c>
      <c r="G112" s="74">
        <v>25529.996000000003</v>
      </c>
      <c r="H112" s="74">
        <v>24804.996000000003</v>
      </c>
      <c r="I112" s="75">
        <v>4134.1660000000011</v>
      </c>
      <c r="J112" s="75">
        <v>20670.830000000002</v>
      </c>
      <c r="K112" s="75">
        <v>18190.330400000003</v>
      </c>
      <c r="L112" s="75">
        <v>2480.4995999999992</v>
      </c>
      <c r="M112" s="76">
        <v>0.12</v>
      </c>
      <c r="N112" s="75">
        <v>472.5</v>
      </c>
      <c r="O112" s="75">
        <v>52</v>
      </c>
      <c r="P112" s="74">
        <v>20</v>
      </c>
      <c r="Q112" s="75">
        <v>18734.830400000003</v>
      </c>
      <c r="R112" s="132">
        <v>476.66666666666674</v>
      </c>
      <c r="S112" s="132">
        <v>476.66666666666674</v>
      </c>
      <c r="T112" s="132">
        <v>19211.49706666667</v>
      </c>
      <c r="U112" s="132"/>
      <c r="V112" s="75">
        <v>125</v>
      </c>
      <c r="W112" s="75">
        <f t="shared" si="2"/>
        <v>440</v>
      </c>
      <c r="X112" s="75"/>
      <c r="Y112" s="146"/>
      <c r="Z112" s="145"/>
    </row>
    <row r="113" spans="1:26">
      <c r="A113" s="67"/>
      <c r="B113" s="81" t="s">
        <v>106</v>
      </c>
      <c r="C113" s="81" t="s">
        <v>1529</v>
      </c>
      <c r="D113" s="86">
        <v>105106</v>
      </c>
      <c r="E113" s="81" t="s">
        <v>1530</v>
      </c>
      <c r="F113" s="74">
        <v>27425.003999999997</v>
      </c>
      <c r="G113" s="74">
        <v>26930.003999999997</v>
      </c>
      <c r="H113" s="74">
        <v>26205.003999999997</v>
      </c>
      <c r="I113" s="75">
        <v>4367.5006666666668</v>
      </c>
      <c r="J113" s="75">
        <v>21837.50333333333</v>
      </c>
      <c r="K113" s="75">
        <v>19217.00293333333</v>
      </c>
      <c r="L113" s="75">
        <v>2620.5004000000008</v>
      </c>
      <c r="M113" s="76">
        <v>0.12</v>
      </c>
      <c r="N113" s="75">
        <v>472.5</v>
      </c>
      <c r="O113" s="75">
        <v>52</v>
      </c>
      <c r="P113" s="74">
        <v>20</v>
      </c>
      <c r="Q113" s="75">
        <v>19761.50293333333</v>
      </c>
      <c r="R113" s="132">
        <v>476.66666666666674</v>
      </c>
      <c r="S113" s="132">
        <v>476.66666666666674</v>
      </c>
      <c r="T113" s="132">
        <v>20238.169599999997</v>
      </c>
      <c r="U113" s="132"/>
      <c r="V113" s="75">
        <v>125</v>
      </c>
      <c r="W113" s="75">
        <f t="shared" si="2"/>
        <v>440</v>
      </c>
      <c r="X113" s="75"/>
      <c r="Y113" s="146"/>
      <c r="Z113" s="145"/>
    </row>
    <row r="114" spans="1:26">
      <c r="A114" s="117"/>
      <c r="B114" s="81" t="s">
        <v>105</v>
      </c>
      <c r="C114" s="81" t="s">
        <v>1531</v>
      </c>
      <c r="D114" s="86">
        <v>105103</v>
      </c>
      <c r="E114" s="81" t="s">
        <v>1532</v>
      </c>
      <c r="F114" s="74">
        <v>26175.000000000004</v>
      </c>
      <c r="G114" s="74">
        <v>25680.000000000004</v>
      </c>
      <c r="H114" s="74">
        <v>24955.000000000004</v>
      </c>
      <c r="I114" s="75">
        <v>4159.1666666666679</v>
      </c>
      <c r="J114" s="75">
        <v>20795.833333333336</v>
      </c>
      <c r="K114" s="75">
        <v>18300.333333333336</v>
      </c>
      <c r="L114" s="75">
        <v>2495.5</v>
      </c>
      <c r="M114" s="76">
        <v>0.12</v>
      </c>
      <c r="N114" s="75">
        <v>472.5</v>
      </c>
      <c r="O114" s="75">
        <v>52</v>
      </c>
      <c r="P114" s="74">
        <v>20</v>
      </c>
      <c r="Q114" s="75">
        <v>18844.833333333336</v>
      </c>
      <c r="R114" s="132">
        <v>476.66666666666674</v>
      </c>
      <c r="S114" s="132">
        <v>476.66666666666674</v>
      </c>
      <c r="T114" s="132">
        <v>19321.500000000004</v>
      </c>
      <c r="U114" s="132"/>
      <c r="V114" s="75">
        <v>126</v>
      </c>
      <c r="W114" s="75">
        <f t="shared" si="2"/>
        <v>440</v>
      </c>
      <c r="X114" s="75"/>
      <c r="Y114" s="146"/>
      <c r="Z114" s="145"/>
    </row>
    <row r="115" spans="1:26">
      <c r="A115" s="67"/>
      <c r="B115" s="84" t="s">
        <v>3144</v>
      </c>
      <c r="C115" s="69"/>
      <c r="D115" s="70"/>
      <c r="E115" s="69"/>
      <c r="F115" s="70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 t="str">
        <f t="shared" si="2"/>
        <v/>
      </c>
      <c r="X115" s="73"/>
      <c r="Y115" s="73"/>
      <c r="Z115" s="73"/>
    </row>
    <row r="116" spans="1:26">
      <c r="A116" s="67"/>
      <c r="B116" s="81" t="s">
        <v>1534</v>
      </c>
      <c r="C116" s="81" t="s">
        <v>1525</v>
      </c>
      <c r="D116" s="86">
        <v>105102</v>
      </c>
      <c r="E116" s="81" t="s">
        <v>1489</v>
      </c>
      <c r="F116" s="74">
        <v>25275.003999999997</v>
      </c>
      <c r="G116" s="74">
        <v>24780.003999999997</v>
      </c>
      <c r="H116" s="74">
        <v>24055.003999999997</v>
      </c>
      <c r="I116" s="75">
        <v>4009.167333333331</v>
      </c>
      <c r="J116" s="75">
        <v>20045.836666666666</v>
      </c>
      <c r="K116" s="75">
        <v>17640.336266666665</v>
      </c>
      <c r="L116" s="75">
        <v>2405.5004000000008</v>
      </c>
      <c r="M116" s="76">
        <v>0.12</v>
      </c>
      <c r="N116" s="75">
        <v>472.5</v>
      </c>
      <c r="O116" s="75">
        <v>52</v>
      </c>
      <c r="P116" s="74">
        <v>20</v>
      </c>
      <c r="Q116" s="75">
        <v>18184.836266666665</v>
      </c>
      <c r="R116" s="132">
        <v>476.66666666666674</v>
      </c>
      <c r="S116" s="132">
        <v>476.66666666666674</v>
      </c>
      <c r="T116" s="132">
        <v>18661.502933333333</v>
      </c>
      <c r="U116" s="132"/>
      <c r="V116" s="75">
        <v>126</v>
      </c>
      <c r="W116" s="75">
        <f t="shared" si="2"/>
        <v>440</v>
      </c>
      <c r="X116" s="75"/>
      <c r="Y116" s="146"/>
      <c r="Z116" s="145"/>
    </row>
    <row r="117" spans="1:26">
      <c r="A117" s="67"/>
      <c r="B117" s="81" t="s">
        <v>1535</v>
      </c>
      <c r="C117" s="81" t="s">
        <v>1527</v>
      </c>
      <c r="D117" s="86">
        <v>105105</v>
      </c>
      <c r="E117" s="81" t="s">
        <v>1490</v>
      </c>
      <c r="F117" s="74">
        <v>26524.996000000003</v>
      </c>
      <c r="G117" s="74">
        <v>26029.996000000003</v>
      </c>
      <c r="H117" s="74">
        <v>25304.996000000003</v>
      </c>
      <c r="I117" s="75">
        <v>4217.4993333333332</v>
      </c>
      <c r="J117" s="75">
        <v>21087.49666666667</v>
      </c>
      <c r="K117" s="75">
        <v>18556.99706666667</v>
      </c>
      <c r="L117" s="75">
        <v>2530.4995999999992</v>
      </c>
      <c r="M117" s="76">
        <v>0.12</v>
      </c>
      <c r="N117" s="75">
        <v>472.5</v>
      </c>
      <c r="O117" s="75">
        <v>52</v>
      </c>
      <c r="P117" s="74">
        <v>20</v>
      </c>
      <c r="Q117" s="75">
        <v>19101.49706666667</v>
      </c>
      <c r="R117" s="132">
        <v>476.66666666666674</v>
      </c>
      <c r="S117" s="132">
        <v>476.66666666666674</v>
      </c>
      <c r="T117" s="132">
        <v>19578.163733333338</v>
      </c>
      <c r="U117" s="132"/>
      <c r="V117" s="75">
        <v>125</v>
      </c>
      <c r="W117" s="75">
        <f t="shared" si="2"/>
        <v>440</v>
      </c>
      <c r="X117" s="75"/>
      <c r="Y117" s="146"/>
      <c r="Z117" s="145"/>
    </row>
    <row r="118" spans="1:26">
      <c r="A118" s="67"/>
      <c r="B118" s="81" t="s">
        <v>1536</v>
      </c>
      <c r="C118" s="81" t="s">
        <v>1527</v>
      </c>
      <c r="D118" s="86">
        <v>105105</v>
      </c>
      <c r="E118" s="81" t="s">
        <v>1496</v>
      </c>
      <c r="F118" s="74">
        <v>27324.996000000003</v>
      </c>
      <c r="G118" s="74">
        <v>26829.996000000003</v>
      </c>
      <c r="H118" s="74">
        <v>26104.996000000003</v>
      </c>
      <c r="I118" s="75">
        <v>4350.8326666666653</v>
      </c>
      <c r="J118" s="75">
        <v>21754.163333333338</v>
      </c>
      <c r="K118" s="75">
        <v>19143.663733333338</v>
      </c>
      <c r="L118" s="75">
        <v>2610.4995999999992</v>
      </c>
      <c r="M118" s="76">
        <v>0.12</v>
      </c>
      <c r="N118" s="75">
        <v>472.5</v>
      </c>
      <c r="O118" s="75">
        <v>52</v>
      </c>
      <c r="P118" s="74">
        <v>20</v>
      </c>
      <c r="Q118" s="75">
        <v>19688.163733333338</v>
      </c>
      <c r="R118" s="132">
        <v>476.66666666666674</v>
      </c>
      <c r="S118" s="132">
        <v>476.66666666666674</v>
      </c>
      <c r="T118" s="132">
        <v>20164.830400000006</v>
      </c>
      <c r="U118" s="132"/>
      <c r="V118" s="75">
        <v>125</v>
      </c>
      <c r="W118" s="75">
        <f t="shared" si="2"/>
        <v>440</v>
      </c>
      <c r="X118" s="75"/>
      <c r="Y118" s="146"/>
      <c r="Z118" s="145"/>
    </row>
    <row r="119" spans="1:26">
      <c r="A119" s="117"/>
      <c r="B119" s="81" t="s">
        <v>1537</v>
      </c>
      <c r="C119" s="81" t="s">
        <v>1527</v>
      </c>
      <c r="D119" s="86">
        <v>105105</v>
      </c>
      <c r="E119" s="81" t="s">
        <v>1491</v>
      </c>
      <c r="F119" s="74">
        <v>26824.996000000003</v>
      </c>
      <c r="G119" s="74">
        <v>26329.996000000003</v>
      </c>
      <c r="H119" s="74">
        <v>25604.996000000003</v>
      </c>
      <c r="I119" s="75">
        <v>4267.4993333333332</v>
      </c>
      <c r="J119" s="75">
        <v>21337.49666666667</v>
      </c>
      <c r="K119" s="75">
        <v>18776.99706666667</v>
      </c>
      <c r="L119" s="75">
        <v>2560.4995999999992</v>
      </c>
      <c r="M119" s="76">
        <v>0.12</v>
      </c>
      <c r="N119" s="75">
        <v>472.5</v>
      </c>
      <c r="O119" s="75">
        <v>52</v>
      </c>
      <c r="P119" s="74">
        <v>20</v>
      </c>
      <c r="Q119" s="75">
        <v>19321.49706666667</v>
      </c>
      <c r="R119" s="132">
        <v>476.66666666666674</v>
      </c>
      <c r="S119" s="132">
        <v>476.66666666666674</v>
      </c>
      <c r="T119" s="132">
        <v>19798.163733333338</v>
      </c>
      <c r="U119" s="132"/>
      <c r="V119" s="75">
        <v>125</v>
      </c>
      <c r="W119" s="75">
        <f t="shared" si="2"/>
        <v>440</v>
      </c>
      <c r="X119" s="75"/>
      <c r="Y119" s="146"/>
      <c r="Z119" s="145"/>
    </row>
    <row r="120" spans="1:26">
      <c r="A120" s="67"/>
      <c r="B120" s="81" t="s">
        <v>1538</v>
      </c>
      <c r="C120" s="81" t="s">
        <v>1529</v>
      </c>
      <c r="D120" s="86">
        <v>105106</v>
      </c>
      <c r="E120" s="81" t="s">
        <v>1492</v>
      </c>
      <c r="F120" s="74">
        <v>28225.003999999997</v>
      </c>
      <c r="G120" s="74">
        <v>27730.003999999997</v>
      </c>
      <c r="H120" s="74">
        <v>27005.003999999997</v>
      </c>
      <c r="I120" s="75">
        <v>4500.8339999999989</v>
      </c>
      <c r="J120" s="75">
        <v>22504.17</v>
      </c>
      <c r="K120" s="75">
        <v>19803.669599999997</v>
      </c>
      <c r="L120" s="75">
        <v>2700.5004000000008</v>
      </c>
      <c r="M120" s="76">
        <v>0.12</v>
      </c>
      <c r="N120" s="75">
        <v>472.5</v>
      </c>
      <c r="O120" s="75">
        <v>52</v>
      </c>
      <c r="P120" s="74">
        <v>20</v>
      </c>
      <c r="Q120" s="75">
        <v>20348.169599999997</v>
      </c>
      <c r="R120" s="132">
        <v>476.66666666666674</v>
      </c>
      <c r="S120" s="132">
        <v>476.66666666666674</v>
      </c>
      <c r="T120" s="132">
        <v>20824.836266666665</v>
      </c>
      <c r="U120" s="132"/>
      <c r="V120" s="75">
        <v>125</v>
      </c>
      <c r="W120" s="75">
        <f t="shared" si="2"/>
        <v>440</v>
      </c>
      <c r="X120" s="75"/>
      <c r="Y120" s="146"/>
      <c r="Z120" s="145"/>
    </row>
    <row r="121" spans="1:26">
      <c r="A121" s="67"/>
      <c r="B121" s="84" t="s">
        <v>3145</v>
      </c>
      <c r="C121" s="69"/>
      <c r="D121" s="70"/>
      <c r="E121" s="69"/>
      <c r="F121" s="70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 t="str">
        <f t="shared" si="2"/>
        <v/>
      </c>
      <c r="X121" s="73"/>
      <c r="Y121" s="73"/>
      <c r="Z121" s="73"/>
    </row>
    <row r="122" spans="1:26">
      <c r="A122" s="67"/>
      <c r="B122" s="81" t="s">
        <v>3146</v>
      </c>
      <c r="C122" s="81" t="s">
        <v>3147</v>
      </c>
      <c r="D122" s="86">
        <v>108935</v>
      </c>
      <c r="E122" s="81" t="s">
        <v>3148</v>
      </c>
      <c r="F122" s="74">
        <v>23795</v>
      </c>
      <c r="G122" s="74">
        <v>23200</v>
      </c>
      <c r="H122" s="74">
        <v>22475</v>
      </c>
      <c r="I122" s="75">
        <v>3745.8333333333321</v>
      </c>
      <c r="J122" s="75">
        <v>18729.166666666668</v>
      </c>
      <c r="K122" s="75">
        <v>16481.666666666668</v>
      </c>
      <c r="L122" s="75">
        <v>2247.5</v>
      </c>
      <c r="M122" s="76">
        <v>0.12</v>
      </c>
      <c r="N122" s="75">
        <v>472.5</v>
      </c>
      <c r="O122" s="75">
        <v>52</v>
      </c>
      <c r="P122" s="74">
        <v>20</v>
      </c>
      <c r="Q122" s="75">
        <v>17026.166666666668</v>
      </c>
      <c r="R122" s="132">
        <v>476.66666666666674</v>
      </c>
      <c r="S122" s="132">
        <v>476.66666666666674</v>
      </c>
      <c r="T122" s="132">
        <v>17502.833333333336</v>
      </c>
      <c r="U122" s="132"/>
      <c r="V122" s="75">
        <v>133</v>
      </c>
      <c r="W122" s="75">
        <f t="shared" si="2"/>
        <v>540</v>
      </c>
      <c r="X122" s="75"/>
      <c r="Y122" s="146"/>
      <c r="Z122" s="145"/>
    </row>
    <row r="123" spans="1:26">
      <c r="A123" s="67"/>
      <c r="B123" s="81" t="s">
        <v>3149</v>
      </c>
      <c r="C123" s="81" t="s">
        <v>3150</v>
      </c>
      <c r="D123" s="86">
        <v>108936</v>
      </c>
      <c r="E123" s="81" t="s">
        <v>3151</v>
      </c>
      <c r="F123" s="74">
        <v>25045.000000000004</v>
      </c>
      <c r="G123" s="74">
        <v>24450.000000000004</v>
      </c>
      <c r="H123" s="74">
        <v>23725.000000000004</v>
      </c>
      <c r="I123" s="75">
        <v>3954.1666666666679</v>
      </c>
      <c r="J123" s="75">
        <v>19770.833333333336</v>
      </c>
      <c r="K123" s="75">
        <v>17398.333333333336</v>
      </c>
      <c r="L123" s="75">
        <v>2372.5</v>
      </c>
      <c r="M123" s="76">
        <v>0.12</v>
      </c>
      <c r="N123" s="75">
        <v>472.5</v>
      </c>
      <c r="O123" s="75">
        <v>52</v>
      </c>
      <c r="P123" s="74">
        <v>20</v>
      </c>
      <c r="Q123" s="75">
        <v>17942.833333333336</v>
      </c>
      <c r="R123" s="132">
        <v>476.66666666666674</v>
      </c>
      <c r="S123" s="132">
        <v>476.66666666666674</v>
      </c>
      <c r="T123" s="132">
        <v>18419.500000000004</v>
      </c>
      <c r="U123" s="132"/>
      <c r="V123" s="75">
        <v>131</v>
      </c>
      <c r="W123" s="75">
        <f t="shared" si="2"/>
        <v>540</v>
      </c>
      <c r="X123" s="75"/>
      <c r="Y123" s="146"/>
      <c r="Z123" s="145"/>
    </row>
    <row r="124" spans="1:26">
      <c r="A124" s="67"/>
      <c r="B124" s="81" t="s">
        <v>3152</v>
      </c>
      <c r="C124" s="81" t="s">
        <v>3153</v>
      </c>
      <c r="D124" s="86">
        <v>108937</v>
      </c>
      <c r="E124" s="81" t="s">
        <v>3154</v>
      </c>
      <c r="F124" s="74">
        <v>25295</v>
      </c>
      <c r="G124" s="74">
        <v>24700</v>
      </c>
      <c r="H124" s="74">
        <v>23975</v>
      </c>
      <c r="I124" s="75">
        <v>3995.8333333333321</v>
      </c>
      <c r="J124" s="75">
        <v>19979.166666666668</v>
      </c>
      <c r="K124" s="75">
        <v>17581.666666666668</v>
      </c>
      <c r="L124" s="75">
        <v>2397.5</v>
      </c>
      <c r="M124" s="76">
        <v>0.12</v>
      </c>
      <c r="N124" s="75">
        <v>472.5</v>
      </c>
      <c r="O124" s="75">
        <v>52</v>
      </c>
      <c r="P124" s="74">
        <v>20</v>
      </c>
      <c r="Q124" s="75">
        <v>18126.166666666668</v>
      </c>
      <c r="R124" s="132">
        <v>476.66666666666674</v>
      </c>
      <c r="S124" s="132">
        <v>476.66666666666674</v>
      </c>
      <c r="T124" s="132">
        <v>18602.833333333336</v>
      </c>
      <c r="U124" s="132"/>
      <c r="V124" s="75">
        <v>134</v>
      </c>
      <c r="W124" s="75">
        <f t="shared" si="2"/>
        <v>540</v>
      </c>
      <c r="X124" s="75"/>
      <c r="Y124" s="146"/>
      <c r="Z124" s="145"/>
    </row>
    <row r="125" spans="1:26">
      <c r="A125" s="67"/>
      <c r="B125" s="81" t="s">
        <v>3155</v>
      </c>
      <c r="C125" s="81" t="s">
        <v>3156</v>
      </c>
      <c r="D125" s="86">
        <v>108938</v>
      </c>
      <c r="E125" s="81" t="s">
        <v>3135</v>
      </c>
      <c r="F125" s="74">
        <v>26544.999999999996</v>
      </c>
      <c r="G125" s="74">
        <v>25949.999999999996</v>
      </c>
      <c r="H125" s="74">
        <v>25224.999999999996</v>
      </c>
      <c r="I125" s="75">
        <v>4204.1666666666642</v>
      </c>
      <c r="J125" s="75">
        <v>21020.833333333332</v>
      </c>
      <c r="K125" s="75">
        <v>18498.333333333332</v>
      </c>
      <c r="L125" s="75">
        <v>2522.5</v>
      </c>
      <c r="M125" s="76">
        <v>0.12</v>
      </c>
      <c r="N125" s="75">
        <v>472.5</v>
      </c>
      <c r="O125" s="75">
        <v>52</v>
      </c>
      <c r="P125" s="74">
        <v>20</v>
      </c>
      <c r="Q125" s="75">
        <v>19042.833333333332</v>
      </c>
      <c r="R125" s="132">
        <v>476.66666666666674</v>
      </c>
      <c r="S125" s="132">
        <v>476.66666666666674</v>
      </c>
      <c r="T125" s="132">
        <v>19519.5</v>
      </c>
      <c r="U125" s="132"/>
      <c r="V125" s="75">
        <v>132</v>
      </c>
      <c r="W125" s="75">
        <f t="shared" si="2"/>
        <v>540</v>
      </c>
      <c r="X125" s="75"/>
      <c r="Y125" s="146"/>
      <c r="Z125" s="145"/>
    </row>
    <row r="126" spans="1:26">
      <c r="A126" s="67"/>
      <c r="B126" s="84" t="s">
        <v>3157</v>
      </c>
      <c r="C126" s="69"/>
      <c r="D126" s="70"/>
      <c r="E126" s="69"/>
      <c r="F126" s="70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 t="str">
        <f t="shared" si="2"/>
        <v/>
      </c>
      <c r="X126" s="73"/>
      <c r="Y126" s="73"/>
      <c r="Z126" s="73"/>
    </row>
    <row r="127" spans="1:26">
      <c r="A127" s="67"/>
      <c r="B127" s="81" t="s">
        <v>3158</v>
      </c>
      <c r="C127" s="81" t="s">
        <v>3159</v>
      </c>
      <c r="D127" s="86">
        <v>109187</v>
      </c>
      <c r="E127" s="81" t="s">
        <v>3160</v>
      </c>
      <c r="F127" s="74">
        <v>26295</v>
      </c>
      <c r="G127" s="74">
        <v>25700</v>
      </c>
      <c r="H127" s="74">
        <v>24975</v>
      </c>
      <c r="I127" s="75">
        <v>4162.5</v>
      </c>
      <c r="J127" s="75">
        <v>20812.5</v>
      </c>
      <c r="K127" s="75">
        <v>18315</v>
      </c>
      <c r="L127" s="75">
        <v>2497.5</v>
      </c>
      <c r="M127" s="76">
        <v>0.12</v>
      </c>
      <c r="N127" s="75">
        <v>472.5</v>
      </c>
      <c r="O127" s="75">
        <v>52</v>
      </c>
      <c r="P127" s="74">
        <v>20</v>
      </c>
      <c r="Q127" s="75">
        <v>18859.5</v>
      </c>
      <c r="R127" s="132">
        <v>476.66666666666674</v>
      </c>
      <c r="S127" s="132">
        <v>476.66666666666674</v>
      </c>
      <c r="T127" s="132">
        <v>19336.166666666668</v>
      </c>
      <c r="U127" s="132"/>
      <c r="V127" s="75">
        <v>134</v>
      </c>
      <c r="W127" s="75">
        <f t="shared" si="2"/>
        <v>540</v>
      </c>
      <c r="X127" s="75"/>
      <c r="Y127" s="146"/>
      <c r="Z127" s="145"/>
    </row>
    <row r="128" spans="1:26">
      <c r="A128" s="67"/>
      <c r="B128" s="81" t="s">
        <v>3161</v>
      </c>
      <c r="C128" s="81" t="s">
        <v>3162</v>
      </c>
      <c r="D128" s="86">
        <v>109188</v>
      </c>
      <c r="E128" s="81" t="s">
        <v>3142</v>
      </c>
      <c r="F128" s="74">
        <v>27544.999999999996</v>
      </c>
      <c r="G128" s="74">
        <v>26949.999999999996</v>
      </c>
      <c r="H128" s="74">
        <v>26224.999999999996</v>
      </c>
      <c r="I128" s="75">
        <v>4370.8333333333321</v>
      </c>
      <c r="J128" s="75">
        <v>21854.166666666664</v>
      </c>
      <c r="K128" s="75">
        <v>19231.666666666664</v>
      </c>
      <c r="L128" s="75">
        <v>2622.5</v>
      </c>
      <c r="M128" s="76">
        <v>0.12</v>
      </c>
      <c r="N128" s="75">
        <v>472.5</v>
      </c>
      <c r="O128" s="75">
        <v>52</v>
      </c>
      <c r="P128" s="74">
        <v>20</v>
      </c>
      <c r="Q128" s="75">
        <v>19776.166666666664</v>
      </c>
      <c r="R128" s="132">
        <v>476.66666666666674</v>
      </c>
      <c r="S128" s="132">
        <v>476.66666666666674</v>
      </c>
      <c r="T128" s="132">
        <v>20252.833333333332</v>
      </c>
      <c r="U128" s="132"/>
      <c r="V128" s="75">
        <v>132</v>
      </c>
      <c r="W128" s="75">
        <f t="shared" si="2"/>
        <v>540</v>
      </c>
      <c r="X128" s="75"/>
      <c r="Y128" s="146"/>
      <c r="Z128" s="145"/>
    </row>
    <row r="129" spans="1:26">
      <c r="A129" s="67"/>
      <c r="B129" s="84" t="s">
        <v>3163</v>
      </c>
      <c r="C129" s="69"/>
      <c r="D129" s="70"/>
      <c r="E129" s="69"/>
      <c r="F129" s="70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 t="str">
        <f t="shared" si="2"/>
        <v/>
      </c>
      <c r="X129" s="73"/>
      <c r="Y129" s="73"/>
      <c r="Z129" s="73"/>
    </row>
    <row r="130" spans="1:26">
      <c r="A130" s="67"/>
      <c r="B130" s="81" t="s">
        <v>2790</v>
      </c>
      <c r="C130" s="81" t="s">
        <v>1539</v>
      </c>
      <c r="D130" s="86">
        <v>106848</v>
      </c>
      <c r="E130" s="81" t="s">
        <v>1540</v>
      </c>
      <c r="F130" s="74">
        <v>24755</v>
      </c>
      <c r="G130" s="74">
        <v>24260</v>
      </c>
      <c r="H130" s="74">
        <v>23535</v>
      </c>
      <c r="I130" s="75">
        <v>3922.5</v>
      </c>
      <c r="J130" s="75">
        <v>19612.5</v>
      </c>
      <c r="K130" s="75">
        <v>17259</v>
      </c>
      <c r="L130" s="75">
        <v>2353.5</v>
      </c>
      <c r="M130" s="76">
        <v>0.12</v>
      </c>
      <c r="N130" s="75">
        <v>472.5</v>
      </c>
      <c r="O130" s="75">
        <v>52</v>
      </c>
      <c r="P130" s="74">
        <v>20</v>
      </c>
      <c r="Q130" s="75">
        <v>17803.5</v>
      </c>
      <c r="R130" s="132">
        <v>476.66666666666674</v>
      </c>
      <c r="S130" s="132">
        <v>476.66666666666674</v>
      </c>
      <c r="T130" s="132">
        <v>18280.166666666668</v>
      </c>
      <c r="U130" s="132"/>
      <c r="V130" s="75">
        <v>130</v>
      </c>
      <c r="W130" s="75">
        <f t="shared" si="2"/>
        <v>440</v>
      </c>
      <c r="X130" s="74"/>
      <c r="Y130" s="149"/>
      <c r="Z130" s="145"/>
    </row>
    <row r="131" spans="1:26">
      <c r="A131" s="67"/>
      <c r="B131" s="81" t="s">
        <v>2791</v>
      </c>
      <c r="C131" s="81" t="s">
        <v>1541</v>
      </c>
      <c r="D131" s="86">
        <v>106849</v>
      </c>
      <c r="E131" s="81" t="s">
        <v>1542</v>
      </c>
      <c r="F131" s="74">
        <v>25955</v>
      </c>
      <c r="G131" s="74">
        <v>25460</v>
      </c>
      <c r="H131" s="74">
        <v>24735</v>
      </c>
      <c r="I131" s="75">
        <v>4122.5</v>
      </c>
      <c r="J131" s="75">
        <v>20612.5</v>
      </c>
      <c r="K131" s="75">
        <v>18139</v>
      </c>
      <c r="L131" s="75">
        <v>2473.5</v>
      </c>
      <c r="M131" s="76">
        <v>0.12</v>
      </c>
      <c r="N131" s="75">
        <v>472.5</v>
      </c>
      <c r="O131" s="75">
        <v>52</v>
      </c>
      <c r="P131" s="74">
        <v>20</v>
      </c>
      <c r="Q131" s="75">
        <v>18683.5</v>
      </c>
      <c r="R131" s="132">
        <v>476.66666666666674</v>
      </c>
      <c r="S131" s="132">
        <v>476.66666666666674</v>
      </c>
      <c r="T131" s="132">
        <v>19160.166666666668</v>
      </c>
      <c r="U131" s="132"/>
      <c r="V131" s="75">
        <v>127</v>
      </c>
      <c r="W131" s="75">
        <f t="shared" si="2"/>
        <v>440</v>
      </c>
      <c r="X131" s="74"/>
      <c r="Y131" s="149"/>
      <c r="Z131" s="145"/>
    </row>
    <row r="132" spans="1:26">
      <c r="A132" s="67"/>
      <c r="B132" s="81" t="s">
        <v>2792</v>
      </c>
      <c r="C132" s="81" t="s">
        <v>1543</v>
      </c>
      <c r="D132" s="86">
        <v>106850</v>
      </c>
      <c r="E132" s="81" t="s">
        <v>1544</v>
      </c>
      <c r="F132" s="74">
        <v>27805</v>
      </c>
      <c r="G132" s="74">
        <v>27210</v>
      </c>
      <c r="H132" s="74">
        <v>26485</v>
      </c>
      <c r="I132" s="75">
        <v>4414.1666666666642</v>
      </c>
      <c r="J132" s="75">
        <v>22070.833333333336</v>
      </c>
      <c r="K132" s="75">
        <v>19422.333333333336</v>
      </c>
      <c r="L132" s="75">
        <v>2648.5</v>
      </c>
      <c r="M132" s="76">
        <v>0.12</v>
      </c>
      <c r="N132" s="75">
        <v>472.5</v>
      </c>
      <c r="O132" s="75">
        <v>52</v>
      </c>
      <c r="P132" s="74">
        <v>20</v>
      </c>
      <c r="Q132" s="75">
        <v>19966.833333333336</v>
      </c>
      <c r="R132" s="132">
        <v>476.66666666666674</v>
      </c>
      <c r="S132" s="132">
        <v>476.66666666666674</v>
      </c>
      <c r="T132" s="132">
        <v>20443.500000000004</v>
      </c>
      <c r="U132" s="132"/>
      <c r="V132" s="75">
        <v>134</v>
      </c>
      <c r="W132" s="75">
        <f t="shared" si="2"/>
        <v>540</v>
      </c>
      <c r="X132" s="74"/>
      <c r="Y132" s="149"/>
      <c r="Z132" s="145"/>
    </row>
    <row r="133" spans="1:26">
      <c r="A133" s="67"/>
      <c r="B133" s="81" t="s">
        <v>2793</v>
      </c>
      <c r="C133" s="81" t="s">
        <v>1545</v>
      </c>
      <c r="D133" s="86">
        <v>106851</v>
      </c>
      <c r="E133" s="81" t="s">
        <v>1546</v>
      </c>
      <c r="F133" s="74">
        <v>29005</v>
      </c>
      <c r="G133" s="74">
        <v>28410</v>
      </c>
      <c r="H133" s="74">
        <v>27685</v>
      </c>
      <c r="I133" s="75">
        <v>4614.1666666666642</v>
      </c>
      <c r="J133" s="75">
        <v>23070.833333333336</v>
      </c>
      <c r="K133" s="75">
        <v>20302.333333333336</v>
      </c>
      <c r="L133" s="75">
        <v>2768.5</v>
      </c>
      <c r="M133" s="76">
        <v>0.12</v>
      </c>
      <c r="N133" s="75">
        <v>472.5</v>
      </c>
      <c r="O133" s="75">
        <v>52</v>
      </c>
      <c r="P133" s="74">
        <v>20</v>
      </c>
      <c r="Q133" s="75">
        <v>20846.833333333336</v>
      </c>
      <c r="R133" s="132">
        <v>476.66666666666674</v>
      </c>
      <c r="S133" s="132">
        <v>476.66666666666674</v>
      </c>
      <c r="T133" s="132">
        <v>21323.500000000004</v>
      </c>
      <c r="U133" s="132"/>
      <c r="V133" s="75">
        <v>132</v>
      </c>
      <c r="W133" s="75">
        <f t="shared" si="2"/>
        <v>540</v>
      </c>
      <c r="X133" s="74"/>
      <c r="Y133" s="149"/>
      <c r="Z133" s="145"/>
    </row>
    <row r="134" spans="1:26">
      <c r="A134" s="67"/>
      <c r="B134" s="81" t="s">
        <v>2794</v>
      </c>
      <c r="C134" s="81" t="s">
        <v>1547</v>
      </c>
      <c r="D134" s="86">
        <v>105783</v>
      </c>
      <c r="E134" s="81" t="s">
        <v>1548</v>
      </c>
      <c r="F134" s="74">
        <v>27390</v>
      </c>
      <c r="G134" s="74">
        <v>26795</v>
      </c>
      <c r="H134" s="74">
        <v>26070</v>
      </c>
      <c r="I134" s="75">
        <v>4345</v>
      </c>
      <c r="J134" s="75">
        <v>21725</v>
      </c>
      <c r="K134" s="75">
        <v>19118</v>
      </c>
      <c r="L134" s="75">
        <v>2607</v>
      </c>
      <c r="M134" s="76">
        <v>0.12</v>
      </c>
      <c r="N134" s="75">
        <v>472.5</v>
      </c>
      <c r="O134" s="75">
        <v>52</v>
      </c>
      <c r="P134" s="74">
        <v>20</v>
      </c>
      <c r="Q134" s="75">
        <v>19662.5</v>
      </c>
      <c r="R134" s="132">
        <v>476.66666666666674</v>
      </c>
      <c r="S134" s="132">
        <v>476.66666666666674</v>
      </c>
      <c r="T134" s="132">
        <v>20139.166666666668</v>
      </c>
      <c r="U134" s="132"/>
      <c r="V134" s="75">
        <v>150</v>
      </c>
      <c r="W134" s="75">
        <f t="shared" si="2"/>
        <v>540</v>
      </c>
      <c r="X134" s="74"/>
      <c r="Y134" s="149"/>
      <c r="Z134" s="145"/>
    </row>
    <row r="135" spans="1:26">
      <c r="A135" s="67"/>
      <c r="B135" s="81" t="s">
        <v>2795</v>
      </c>
      <c r="C135" s="81" t="s">
        <v>1549</v>
      </c>
      <c r="D135" s="86">
        <v>105784</v>
      </c>
      <c r="E135" s="81" t="s">
        <v>1550</v>
      </c>
      <c r="F135" s="74">
        <v>28590</v>
      </c>
      <c r="G135" s="74">
        <v>27995</v>
      </c>
      <c r="H135" s="74">
        <v>27270</v>
      </c>
      <c r="I135" s="75">
        <v>4545</v>
      </c>
      <c r="J135" s="75">
        <v>22725</v>
      </c>
      <c r="K135" s="75">
        <v>19998</v>
      </c>
      <c r="L135" s="75">
        <v>2727</v>
      </c>
      <c r="M135" s="76">
        <v>0.12</v>
      </c>
      <c r="N135" s="75">
        <v>472.5</v>
      </c>
      <c r="O135" s="75">
        <v>52</v>
      </c>
      <c r="P135" s="74">
        <v>20</v>
      </c>
      <c r="Q135" s="75">
        <v>20542.5</v>
      </c>
      <c r="R135" s="132">
        <v>476.66666666666674</v>
      </c>
      <c r="S135" s="132">
        <v>476.66666666666674</v>
      </c>
      <c r="T135" s="132">
        <v>21019.166666666668</v>
      </c>
      <c r="U135" s="132"/>
      <c r="V135" s="75">
        <v>143</v>
      </c>
      <c r="W135" s="75">
        <f t="shared" si="2"/>
        <v>540</v>
      </c>
      <c r="X135" s="74"/>
      <c r="Y135" s="149"/>
      <c r="Z135" s="145"/>
    </row>
    <row r="136" spans="1:26">
      <c r="A136" s="67"/>
      <c r="B136" s="81" t="s">
        <v>2796</v>
      </c>
      <c r="C136" s="81" t="s">
        <v>1551</v>
      </c>
      <c r="D136" s="86">
        <v>105785</v>
      </c>
      <c r="E136" s="81" t="s">
        <v>1552</v>
      </c>
      <c r="F136" s="74">
        <v>29410</v>
      </c>
      <c r="G136" s="74">
        <v>27995</v>
      </c>
      <c r="H136" s="74">
        <v>27270</v>
      </c>
      <c r="I136" s="75">
        <v>4545</v>
      </c>
      <c r="J136" s="75">
        <v>22725</v>
      </c>
      <c r="K136" s="75">
        <v>19998</v>
      </c>
      <c r="L136" s="75">
        <v>2727</v>
      </c>
      <c r="M136" s="76">
        <v>0.12</v>
      </c>
      <c r="N136" s="75">
        <v>472.5</v>
      </c>
      <c r="O136" s="75">
        <v>52</v>
      </c>
      <c r="P136" s="74">
        <v>20</v>
      </c>
      <c r="Q136" s="75">
        <v>20542.5</v>
      </c>
      <c r="R136" s="132">
        <v>476.66666666666674</v>
      </c>
      <c r="S136" s="132">
        <v>476.66666666666674</v>
      </c>
      <c r="T136" s="132">
        <v>21019.166666666668</v>
      </c>
      <c r="U136" s="132"/>
      <c r="V136" s="75">
        <v>152</v>
      </c>
      <c r="W136" s="75">
        <f t="shared" si="2"/>
        <v>1360</v>
      </c>
      <c r="X136" s="74"/>
      <c r="Y136" s="149"/>
      <c r="Z136" s="145"/>
    </row>
    <row r="137" spans="1:26">
      <c r="A137" s="67"/>
      <c r="B137" s="81" t="s">
        <v>2797</v>
      </c>
      <c r="C137" s="81" t="s">
        <v>1553</v>
      </c>
      <c r="D137" s="86">
        <v>105786</v>
      </c>
      <c r="E137" s="81" t="s">
        <v>1554</v>
      </c>
      <c r="F137" s="74">
        <v>29790</v>
      </c>
      <c r="G137" s="74">
        <v>29195</v>
      </c>
      <c r="H137" s="74">
        <v>28470</v>
      </c>
      <c r="I137" s="75">
        <v>4745</v>
      </c>
      <c r="J137" s="75">
        <v>23725</v>
      </c>
      <c r="K137" s="75">
        <v>20878</v>
      </c>
      <c r="L137" s="75">
        <v>2847</v>
      </c>
      <c r="M137" s="76">
        <v>0.12</v>
      </c>
      <c r="N137" s="75">
        <v>472.5</v>
      </c>
      <c r="O137" s="75">
        <v>52</v>
      </c>
      <c r="P137" s="74">
        <v>20</v>
      </c>
      <c r="Q137" s="75">
        <v>21422.5</v>
      </c>
      <c r="R137" s="132">
        <v>476.66666666666674</v>
      </c>
      <c r="S137" s="132">
        <v>476.66666666666674</v>
      </c>
      <c r="T137" s="132">
        <v>21899.166666666668</v>
      </c>
      <c r="U137" s="132"/>
      <c r="V137" s="75">
        <v>145</v>
      </c>
      <c r="W137" s="75">
        <f t="shared" si="2"/>
        <v>540</v>
      </c>
      <c r="X137" s="74"/>
      <c r="Y137" s="149"/>
      <c r="Z137" s="145"/>
    </row>
    <row r="138" spans="1:26">
      <c r="A138" s="67"/>
      <c r="B138" s="84" t="s">
        <v>3164</v>
      </c>
      <c r="C138" s="69"/>
      <c r="D138" s="70"/>
      <c r="E138" s="69"/>
      <c r="F138" s="70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 t="str">
        <f t="shared" si="2"/>
        <v/>
      </c>
      <c r="X138" s="73"/>
      <c r="Y138" s="73"/>
      <c r="Z138" s="73"/>
    </row>
    <row r="139" spans="1:26">
      <c r="A139" s="67"/>
      <c r="B139" s="81" t="s">
        <v>2798</v>
      </c>
      <c r="C139" s="67" t="s">
        <v>1555</v>
      </c>
      <c r="D139" s="68">
        <v>106852</v>
      </c>
      <c r="E139" s="81" t="s">
        <v>1540</v>
      </c>
      <c r="F139" s="74">
        <v>25505</v>
      </c>
      <c r="G139" s="74">
        <v>25010</v>
      </c>
      <c r="H139" s="74">
        <v>24285</v>
      </c>
      <c r="I139" s="75">
        <v>4047.5</v>
      </c>
      <c r="J139" s="75">
        <v>20237.5</v>
      </c>
      <c r="K139" s="75">
        <v>17809</v>
      </c>
      <c r="L139" s="75">
        <v>2428.5</v>
      </c>
      <c r="M139" s="76">
        <v>0.12</v>
      </c>
      <c r="N139" s="75">
        <v>472.5</v>
      </c>
      <c r="O139" s="75">
        <v>52</v>
      </c>
      <c r="P139" s="74">
        <v>20</v>
      </c>
      <c r="Q139" s="75">
        <v>18353.5</v>
      </c>
      <c r="R139" s="132">
        <v>476.66666666666674</v>
      </c>
      <c r="S139" s="132">
        <v>476.66666666666674</v>
      </c>
      <c r="T139" s="132">
        <v>18830.166666666668</v>
      </c>
      <c r="U139" s="132"/>
      <c r="V139" s="75">
        <v>130</v>
      </c>
      <c r="W139" s="75">
        <f t="shared" si="2"/>
        <v>440</v>
      </c>
      <c r="X139" s="75"/>
      <c r="Y139" s="146"/>
      <c r="Z139" s="145"/>
    </row>
    <row r="140" spans="1:26">
      <c r="A140" s="67"/>
      <c r="B140" s="81" t="s">
        <v>2799</v>
      </c>
      <c r="C140" s="67" t="s">
        <v>1556</v>
      </c>
      <c r="D140" s="68">
        <v>106853</v>
      </c>
      <c r="E140" s="81" t="s">
        <v>1557</v>
      </c>
      <c r="F140" s="74">
        <v>26705</v>
      </c>
      <c r="G140" s="74">
        <v>26210</v>
      </c>
      <c r="H140" s="74">
        <v>25485</v>
      </c>
      <c r="I140" s="75">
        <v>4247.5</v>
      </c>
      <c r="J140" s="75">
        <v>21237.5</v>
      </c>
      <c r="K140" s="75">
        <v>18689</v>
      </c>
      <c r="L140" s="75">
        <v>2548.5</v>
      </c>
      <c r="M140" s="76">
        <v>0.12</v>
      </c>
      <c r="N140" s="75">
        <v>472.5</v>
      </c>
      <c r="O140" s="75">
        <v>52</v>
      </c>
      <c r="P140" s="74">
        <v>20</v>
      </c>
      <c r="Q140" s="75">
        <v>19233.5</v>
      </c>
      <c r="R140" s="132">
        <v>476.66666666666674</v>
      </c>
      <c r="S140" s="132">
        <v>476.66666666666674</v>
      </c>
      <c r="T140" s="132">
        <v>19710.166666666668</v>
      </c>
      <c r="U140" s="132"/>
      <c r="V140" s="75">
        <v>126</v>
      </c>
      <c r="W140" s="75">
        <f t="shared" si="2"/>
        <v>440</v>
      </c>
      <c r="X140" s="75"/>
      <c r="Y140" s="146"/>
      <c r="Z140" s="145"/>
    </row>
    <row r="141" spans="1:26">
      <c r="A141" s="67"/>
      <c r="B141" s="81" t="s">
        <v>2800</v>
      </c>
      <c r="C141" s="67" t="s">
        <v>1558</v>
      </c>
      <c r="D141" s="68">
        <v>106854</v>
      </c>
      <c r="E141" s="81" t="s">
        <v>1544</v>
      </c>
      <c r="F141" s="74">
        <v>28555</v>
      </c>
      <c r="G141" s="74">
        <v>27960</v>
      </c>
      <c r="H141" s="74">
        <v>27235</v>
      </c>
      <c r="I141" s="75">
        <v>4539.1666666666642</v>
      </c>
      <c r="J141" s="75">
        <v>22695.833333333336</v>
      </c>
      <c r="K141" s="75">
        <v>19972.333333333336</v>
      </c>
      <c r="L141" s="75">
        <v>2723.5</v>
      </c>
      <c r="M141" s="76">
        <v>0.12</v>
      </c>
      <c r="N141" s="75">
        <v>472.5</v>
      </c>
      <c r="O141" s="75">
        <v>52</v>
      </c>
      <c r="P141" s="74">
        <v>20</v>
      </c>
      <c r="Q141" s="75">
        <v>20516.833333333336</v>
      </c>
      <c r="R141" s="132">
        <v>476.66666666666674</v>
      </c>
      <c r="S141" s="132">
        <v>476.66666666666674</v>
      </c>
      <c r="T141" s="132">
        <v>20993.500000000004</v>
      </c>
      <c r="U141" s="132"/>
      <c r="V141" s="75">
        <v>135</v>
      </c>
      <c r="W141" s="75">
        <f t="shared" ref="W141:W204" si="3">IF(F141-G141-55&lt;0,"",F141-G141-55)</f>
        <v>540</v>
      </c>
      <c r="X141" s="75"/>
      <c r="Y141" s="146"/>
      <c r="Z141" s="145"/>
    </row>
    <row r="142" spans="1:26">
      <c r="A142" s="67"/>
      <c r="B142" s="81" t="s">
        <v>2801</v>
      </c>
      <c r="C142" s="72" t="s">
        <v>1559</v>
      </c>
      <c r="D142" s="87">
        <v>106855</v>
      </c>
      <c r="E142" s="81" t="s">
        <v>1560</v>
      </c>
      <c r="F142" s="74">
        <v>29755</v>
      </c>
      <c r="G142" s="74">
        <v>29160</v>
      </c>
      <c r="H142" s="74">
        <v>28435</v>
      </c>
      <c r="I142" s="75">
        <v>4739.1666666666642</v>
      </c>
      <c r="J142" s="75">
        <v>23695.833333333336</v>
      </c>
      <c r="K142" s="75">
        <v>20852.333333333336</v>
      </c>
      <c r="L142" s="75">
        <v>2843.5</v>
      </c>
      <c r="M142" s="76">
        <v>0.12</v>
      </c>
      <c r="N142" s="75">
        <v>472.5</v>
      </c>
      <c r="O142" s="75">
        <v>52</v>
      </c>
      <c r="P142" s="74">
        <v>20</v>
      </c>
      <c r="Q142" s="75">
        <v>21396.833333333336</v>
      </c>
      <c r="R142" s="132">
        <v>476.66666666666674</v>
      </c>
      <c r="S142" s="132">
        <v>476.66666666666674</v>
      </c>
      <c r="T142" s="132">
        <v>21873.500000000004</v>
      </c>
      <c r="U142" s="132"/>
      <c r="V142" s="75">
        <v>132</v>
      </c>
      <c r="W142" s="75">
        <f t="shared" si="3"/>
        <v>540</v>
      </c>
      <c r="X142" s="75"/>
      <c r="Y142" s="146"/>
      <c r="Z142" s="145"/>
    </row>
    <row r="143" spans="1:26">
      <c r="A143" s="67"/>
      <c r="B143" s="84" t="s">
        <v>3165</v>
      </c>
      <c r="C143" s="69"/>
      <c r="D143" s="70"/>
      <c r="E143" s="69"/>
      <c r="F143" s="70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 t="str">
        <f t="shared" si="3"/>
        <v/>
      </c>
      <c r="X143" s="73"/>
      <c r="Y143" s="73"/>
      <c r="Z143" s="73"/>
    </row>
    <row r="144" spans="1:26">
      <c r="A144" s="67"/>
      <c r="B144" s="81" t="s">
        <v>74</v>
      </c>
      <c r="C144" s="67" t="s">
        <v>1561</v>
      </c>
      <c r="D144" s="68">
        <v>106644</v>
      </c>
      <c r="E144" s="67" t="s">
        <v>1562</v>
      </c>
      <c r="F144" s="74">
        <v>23755</v>
      </c>
      <c r="G144" s="74">
        <v>23690</v>
      </c>
      <c r="H144" s="74">
        <v>22965</v>
      </c>
      <c r="I144" s="75">
        <v>3827.5</v>
      </c>
      <c r="J144" s="75">
        <v>19137.5</v>
      </c>
      <c r="K144" s="75">
        <v>17223.75</v>
      </c>
      <c r="L144" s="75">
        <v>1913.75</v>
      </c>
      <c r="M144" s="76">
        <v>0.1</v>
      </c>
      <c r="N144" s="75">
        <v>472.5</v>
      </c>
      <c r="O144" s="75">
        <v>52</v>
      </c>
      <c r="P144" s="74">
        <v>20</v>
      </c>
      <c r="Q144" s="75">
        <v>17768.25</v>
      </c>
      <c r="R144" s="132">
        <v>487.50000000000006</v>
      </c>
      <c r="S144" s="132">
        <v>487.50000000000006</v>
      </c>
      <c r="T144" s="132">
        <v>18255.75</v>
      </c>
      <c r="U144" s="132"/>
      <c r="V144" s="75">
        <v>0</v>
      </c>
      <c r="W144" s="75">
        <f t="shared" si="3"/>
        <v>10</v>
      </c>
      <c r="X144" s="75"/>
      <c r="Y144" s="146"/>
      <c r="Z144" s="145"/>
    </row>
    <row r="145" spans="1:26">
      <c r="A145" s="67"/>
      <c r="B145" s="81" t="s">
        <v>75</v>
      </c>
      <c r="C145" s="67" t="s">
        <v>1563</v>
      </c>
      <c r="D145" s="68">
        <v>106645</v>
      </c>
      <c r="E145" s="67" t="s">
        <v>1564</v>
      </c>
      <c r="F145" s="74">
        <v>25305</v>
      </c>
      <c r="G145" s="74">
        <v>25240</v>
      </c>
      <c r="H145" s="74">
        <v>24515</v>
      </c>
      <c r="I145" s="75">
        <v>4085.8333333333321</v>
      </c>
      <c r="J145" s="75">
        <v>20429.166666666668</v>
      </c>
      <c r="K145" s="75">
        <v>18386.25</v>
      </c>
      <c r="L145" s="75">
        <v>2042.9166666666679</v>
      </c>
      <c r="M145" s="76">
        <v>0.1</v>
      </c>
      <c r="N145" s="75">
        <v>472.5</v>
      </c>
      <c r="O145" s="75">
        <v>52</v>
      </c>
      <c r="P145" s="74">
        <v>20</v>
      </c>
      <c r="Q145" s="75">
        <v>18930.75</v>
      </c>
      <c r="R145" s="132">
        <v>487.50000000000006</v>
      </c>
      <c r="S145" s="132">
        <v>487.50000000000006</v>
      </c>
      <c r="T145" s="132">
        <v>19418.25</v>
      </c>
      <c r="U145" s="132"/>
      <c r="V145" s="75">
        <v>0</v>
      </c>
      <c r="W145" s="75">
        <f t="shared" si="3"/>
        <v>10</v>
      </c>
      <c r="X145" s="75"/>
      <c r="Y145" s="146"/>
      <c r="Z145" s="145"/>
    </row>
    <row r="146" spans="1:26">
      <c r="A146" s="67"/>
      <c r="B146" s="81" t="s">
        <v>1565</v>
      </c>
      <c r="C146" s="67" t="s">
        <v>1566</v>
      </c>
      <c r="D146" s="68">
        <v>106646</v>
      </c>
      <c r="E146" s="67" t="s">
        <v>1567</v>
      </c>
      <c r="F146" s="74">
        <v>27005</v>
      </c>
      <c r="G146" s="74">
        <v>26940</v>
      </c>
      <c r="H146" s="74">
        <v>26215</v>
      </c>
      <c r="I146" s="75">
        <v>4369.1666666666642</v>
      </c>
      <c r="J146" s="75">
        <v>21845.833333333336</v>
      </c>
      <c r="K146" s="75">
        <v>19661.250000000004</v>
      </c>
      <c r="L146" s="75">
        <v>2184.5833333333321</v>
      </c>
      <c r="M146" s="76">
        <v>0.1</v>
      </c>
      <c r="N146" s="75">
        <v>472.5</v>
      </c>
      <c r="O146" s="75">
        <v>52</v>
      </c>
      <c r="P146" s="74">
        <v>20</v>
      </c>
      <c r="Q146" s="75">
        <v>20205.750000000004</v>
      </c>
      <c r="R146" s="132">
        <v>487.50000000000006</v>
      </c>
      <c r="S146" s="132">
        <v>487.50000000000006</v>
      </c>
      <c r="T146" s="132">
        <v>20693.250000000004</v>
      </c>
      <c r="U146" s="132"/>
      <c r="V146" s="75">
        <v>0</v>
      </c>
      <c r="W146" s="75">
        <f t="shared" si="3"/>
        <v>10</v>
      </c>
      <c r="X146" s="75"/>
      <c r="Y146" s="146"/>
      <c r="Z146" s="145"/>
    </row>
    <row r="147" spans="1:26">
      <c r="A147" s="117"/>
      <c r="B147" s="67" t="s">
        <v>76</v>
      </c>
      <c r="C147" s="67" t="s">
        <v>1566</v>
      </c>
      <c r="D147" s="68">
        <v>106646</v>
      </c>
      <c r="E147" s="67" t="s">
        <v>1567</v>
      </c>
      <c r="F147" s="74">
        <v>27005</v>
      </c>
      <c r="G147" s="74">
        <v>26940</v>
      </c>
      <c r="H147" s="74">
        <v>26215</v>
      </c>
      <c r="I147" s="75">
        <v>4369.1666666666642</v>
      </c>
      <c r="J147" s="75">
        <v>21845.833333333336</v>
      </c>
      <c r="K147" s="75">
        <v>19661.250000000004</v>
      </c>
      <c r="L147" s="75">
        <v>2184.5833333333321</v>
      </c>
      <c r="M147" s="76">
        <v>0.1</v>
      </c>
      <c r="N147" s="75">
        <v>472.5</v>
      </c>
      <c r="O147" s="75">
        <v>52</v>
      </c>
      <c r="P147" s="74">
        <v>20</v>
      </c>
      <c r="Q147" s="75">
        <v>20205.750000000004</v>
      </c>
      <c r="R147" s="132">
        <v>487.50000000000006</v>
      </c>
      <c r="S147" s="132">
        <v>487.50000000000006</v>
      </c>
      <c r="T147" s="132">
        <v>20693.250000000004</v>
      </c>
      <c r="U147" s="132"/>
      <c r="V147" s="75">
        <v>0</v>
      </c>
      <c r="W147" s="75">
        <f t="shared" si="3"/>
        <v>10</v>
      </c>
      <c r="X147" s="75"/>
      <c r="Y147" s="146"/>
      <c r="Z147" s="145"/>
    </row>
    <row r="148" spans="1:26">
      <c r="A148" s="67"/>
      <c r="B148" s="81" t="s">
        <v>1568</v>
      </c>
      <c r="C148" s="67" t="s">
        <v>1569</v>
      </c>
      <c r="D148" s="68">
        <v>106647</v>
      </c>
      <c r="E148" s="67" t="s">
        <v>1570</v>
      </c>
      <c r="F148" s="74">
        <v>29005</v>
      </c>
      <c r="G148" s="74">
        <v>28940</v>
      </c>
      <c r="H148" s="74">
        <v>28215</v>
      </c>
      <c r="I148" s="75">
        <v>4702.5</v>
      </c>
      <c r="J148" s="75">
        <v>23512.5</v>
      </c>
      <c r="K148" s="75">
        <v>21161.25</v>
      </c>
      <c r="L148" s="75">
        <v>2351.25</v>
      </c>
      <c r="M148" s="76">
        <v>0.1</v>
      </c>
      <c r="N148" s="75">
        <v>472.5</v>
      </c>
      <c r="O148" s="75">
        <v>52</v>
      </c>
      <c r="P148" s="74">
        <v>20</v>
      </c>
      <c r="Q148" s="75">
        <v>21705.75</v>
      </c>
      <c r="R148" s="132">
        <v>487.50000000000006</v>
      </c>
      <c r="S148" s="132">
        <v>487.50000000000006</v>
      </c>
      <c r="T148" s="132">
        <v>22193.25</v>
      </c>
      <c r="U148" s="132"/>
      <c r="V148" s="75">
        <v>0</v>
      </c>
      <c r="W148" s="75">
        <f t="shared" si="3"/>
        <v>10</v>
      </c>
      <c r="X148" s="75"/>
      <c r="Y148" s="146"/>
      <c r="Z148" s="145"/>
    </row>
    <row r="149" spans="1:26">
      <c r="A149" s="67"/>
      <c r="B149" s="84" t="s">
        <v>3166</v>
      </c>
      <c r="C149" s="69"/>
      <c r="D149" s="70"/>
      <c r="E149" s="69"/>
      <c r="F149" s="70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 t="str">
        <f t="shared" si="3"/>
        <v/>
      </c>
      <c r="X149" s="73"/>
      <c r="Y149" s="73"/>
      <c r="Z149" s="73"/>
    </row>
    <row r="150" spans="1:26">
      <c r="A150" s="67"/>
      <c r="B150" s="81" t="s">
        <v>1571</v>
      </c>
      <c r="C150" s="67" t="s">
        <v>1566</v>
      </c>
      <c r="D150" s="68">
        <v>106646</v>
      </c>
      <c r="E150" s="67" t="s">
        <v>1572</v>
      </c>
      <c r="F150" s="74">
        <v>27505</v>
      </c>
      <c r="G150" s="74">
        <v>27440</v>
      </c>
      <c r="H150" s="74">
        <v>26715</v>
      </c>
      <c r="I150" s="75">
        <v>4452.5</v>
      </c>
      <c r="J150" s="75">
        <v>22262.5</v>
      </c>
      <c r="K150" s="75">
        <v>20036.25</v>
      </c>
      <c r="L150" s="75">
        <v>2226.25</v>
      </c>
      <c r="M150" s="76">
        <v>0.1</v>
      </c>
      <c r="N150" s="75">
        <v>472.5</v>
      </c>
      <c r="O150" s="75">
        <v>52</v>
      </c>
      <c r="P150" s="74">
        <v>20</v>
      </c>
      <c r="Q150" s="75">
        <v>20580.75</v>
      </c>
      <c r="R150" s="132">
        <v>487.50000000000006</v>
      </c>
      <c r="S150" s="132">
        <v>487.50000000000006</v>
      </c>
      <c r="T150" s="132">
        <v>21068.25</v>
      </c>
      <c r="U150" s="132"/>
      <c r="V150" s="75">
        <v>0</v>
      </c>
      <c r="W150" s="75">
        <f t="shared" si="3"/>
        <v>10</v>
      </c>
      <c r="X150" s="75"/>
      <c r="Y150" s="146"/>
      <c r="Z150" s="145"/>
    </row>
    <row r="151" spans="1:26">
      <c r="A151" s="67"/>
      <c r="B151" s="67" t="s">
        <v>77</v>
      </c>
      <c r="C151" s="67" t="s">
        <v>1566</v>
      </c>
      <c r="D151" s="68">
        <v>106646</v>
      </c>
      <c r="E151" s="67" t="s">
        <v>1572</v>
      </c>
      <c r="F151" s="74">
        <v>27505</v>
      </c>
      <c r="G151" s="74">
        <v>27440</v>
      </c>
      <c r="H151" s="74">
        <v>26715</v>
      </c>
      <c r="I151" s="75">
        <v>4452.5</v>
      </c>
      <c r="J151" s="75">
        <v>22262.5</v>
      </c>
      <c r="K151" s="75">
        <v>20036.25</v>
      </c>
      <c r="L151" s="75">
        <v>2226.25</v>
      </c>
      <c r="M151" s="76">
        <v>0.1</v>
      </c>
      <c r="N151" s="75">
        <v>472.5</v>
      </c>
      <c r="O151" s="75">
        <v>52</v>
      </c>
      <c r="P151" s="74">
        <v>20</v>
      </c>
      <c r="Q151" s="75">
        <v>20580.75</v>
      </c>
      <c r="R151" s="132">
        <v>487.50000000000006</v>
      </c>
      <c r="S151" s="132">
        <v>487.50000000000006</v>
      </c>
      <c r="T151" s="132">
        <v>21068.25</v>
      </c>
      <c r="U151" s="132"/>
      <c r="V151" s="75">
        <v>0</v>
      </c>
      <c r="W151" s="75">
        <f t="shared" si="3"/>
        <v>10</v>
      </c>
      <c r="X151" s="75"/>
      <c r="Y151" s="146"/>
      <c r="Z151" s="145"/>
    </row>
    <row r="152" spans="1:26">
      <c r="A152" s="67"/>
      <c r="B152" s="81" t="s">
        <v>78</v>
      </c>
      <c r="C152" s="67" t="s">
        <v>1566</v>
      </c>
      <c r="D152" s="68">
        <v>106646</v>
      </c>
      <c r="E152" s="67" t="s">
        <v>2802</v>
      </c>
      <c r="F152" s="74">
        <v>27505</v>
      </c>
      <c r="G152" s="74">
        <v>27440</v>
      </c>
      <c r="H152" s="74">
        <v>26715</v>
      </c>
      <c r="I152" s="75">
        <v>4452.5</v>
      </c>
      <c r="J152" s="75">
        <v>22262.5</v>
      </c>
      <c r="K152" s="75">
        <v>20036.25</v>
      </c>
      <c r="L152" s="75">
        <v>2226.25</v>
      </c>
      <c r="M152" s="76">
        <v>0.1</v>
      </c>
      <c r="N152" s="75">
        <v>472.5</v>
      </c>
      <c r="O152" s="75">
        <v>52</v>
      </c>
      <c r="P152" s="74">
        <v>20</v>
      </c>
      <c r="Q152" s="75">
        <v>20580.75</v>
      </c>
      <c r="R152" s="132">
        <v>487.50000000000006</v>
      </c>
      <c r="S152" s="132">
        <v>487.50000000000006</v>
      </c>
      <c r="T152" s="132">
        <v>21068.25</v>
      </c>
      <c r="U152" s="132"/>
      <c r="V152" s="75">
        <v>0</v>
      </c>
      <c r="W152" s="75">
        <f t="shared" si="3"/>
        <v>10</v>
      </c>
      <c r="X152" s="75"/>
      <c r="Y152" s="146"/>
      <c r="Z152" s="145"/>
    </row>
    <row r="153" spans="1:26">
      <c r="A153" s="67"/>
      <c r="B153" s="81" t="s">
        <v>79</v>
      </c>
      <c r="C153" s="67" t="s">
        <v>1566</v>
      </c>
      <c r="D153" s="68">
        <v>106646</v>
      </c>
      <c r="E153" s="67" t="s">
        <v>2803</v>
      </c>
      <c r="F153" s="74">
        <v>28005</v>
      </c>
      <c r="G153" s="74">
        <v>27940</v>
      </c>
      <c r="H153" s="74">
        <v>27215</v>
      </c>
      <c r="I153" s="75">
        <v>4535.8333333333321</v>
      </c>
      <c r="J153" s="75">
        <v>22679.166666666668</v>
      </c>
      <c r="K153" s="75">
        <v>20411.25</v>
      </c>
      <c r="L153" s="75">
        <v>2267.9166666666679</v>
      </c>
      <c r="M153" s="76">
        <v>0.1</v>
      </c>
      <c r="N153" s="75">
        <v>472.5</v>
      </c>
      <c r="O153" s="75">
        <v>52</v>
      </c>
      <c r="P153" s="74">
        <v>20</v>
      </c>
      <c r="Q153" s="75">
        <v>20955.75</v>
      </c>
      <c r="R153" s="132">
        <v>487.50000000000006</v>
      </c>
      <c r="S153" s="132">
        <v>487.50000000000006</v>
      </c>
      <c r="T153" s="132">
        <v>21443.25</v>
      </c>
      <c r="U153" s="132"/>
      <c r="V153" s="75">
        <v>0</v>
      </c>
      <c r="W153" s="75">
        <f t="shared" si="3"/>
        <v>10</v>
      </c>
      <c r="X153" s="75"/>
      <c r="Y153" s="146"/>
      <c r="Z153" s="145"/>
    </row>
    <row r="154" spans="1:26">
      <c r="A154" s="67"/>
      <c r="B154" s="81" t="s">
        <v>1573</v>
      </c>
      <c r="C154" s="67" t="s">
        <v>1569</v>
      </c>
      <c r="D154" s="68">
        <v>106647</v>
      </c>
      <c r="E154" s="67" t="s">
        <v>1574</v>
      </c>
      <c r="F154" s="74">
        <v>29505</v>
      </c>
      <c r="G154" s="74">
        <v>29440</v>
      </c>
      <c r="H154" s="74">
        <v>28715</v>
      </c>
      <c r="I154" s="75">
        <v>4785.8333333333321</v>
      </c>
      <c r="J154" s="75">
        <v>23929.166666666668</v>
      </c>
      <c r="K154" s="75">
        <v>21536.25</v>
      </c>
      <c r="L154" s="75">
        <v>2392.9166666666679</v>
      </c>
      <c r="M154" s="76">
        <v>0.1</v>
      </c>
      <c r="N154" s="75">
        <v>472.5</v>
      </c>
      <c r="O154" s="75">
        <v>52</v>
      </c>
      <c r="P154" s="74">
        <v>20</v>
      </c>
      <c r="Q154" s="75">
        <v>22080.75</v>
      </c>
      <c r="R154" s="132">
        <v>487.50000000000006</v>
      </c>
      <c r="S154" s="132">
        <v>487.50000000000006</v>
      </c>
      <c r="T154" s="132">
        <v>22568.25</v>
      </c>
      <c r="U154" s="132"/>
      <c r="V154" s="75">
        <v>0</v>
      </c>
      <c r="W154" s="75">
        <f t="shared" si="3"/>
        <v>10</v>
      </c>
      <c r="X154" s="75"/>
      <c r="Y154" s="146"/>
      <c r="Z154" s="145"/>
    </row>
    <row r="155" spans="1:26">
      <c r="A155" s="67"/>
      <c r="B155" s="84" t="s">
        <v>3167</v>
      </c>
      <c r="C155" s="69"/>
      <c r="D155" s="70"/>
      <c r="E155" s="69"/>
      <c r="F155" s="70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69"/>
      <c r="S155" s="73"/>
      <c r="T155" s="73"/>
      <c r="U155" s="73"/>
      <c r="V155" s="73"/>
      <c r="W155" s="73" t="str">
        <f t="shared" si="3"/>
        <v/>
      </c>
      <c r="X155" s="73"/>
      <c r="Y155" s="73"/>
      <c r="Z155" s="73"/>
    </row>
    <row r="156" spans="1:26">
      <c r="A156" s="67"/>
      <c r="B156" s="81" t="s">
        <v>1575</v>
      </c>
      <c r="C156" s="67" t="s">
        <v>1561</v>
      </c>
      <c r="D156" s="68">
        <v>106644</v>
      </c>
      <c r="E156" s="67" t="s">
        <v>1576</v>
      </c>
      <c r="F156" s="74">
        <v>23755</v>
      </c>
      <c r="G156" s="74">
        <v>23690</v>
      </c>
      <c r="H156" s="74">
        <v>22965</v>
      </c>
      <c r="I156" s="75">
        <v>3827.5</v>
      </c>
      <c r="J156" s="75">
        <v>19137.5</v>
      </c>
      <c r="K156" s="75">
        <v>17223.75</v>
      </c>
      <c r="L156" s="75">
        <v>1913.75</v>
      </c>
      <c r="M156" s="76">
        <v>0.1</v>
      </c>
      <c r="N156" s="75">
        <v>472.5</v>
      </c>
      <c r="O156" s="75">
        <v>52</v>
      </c>
      <c r="P156" s="74">
        <v>20</v>
      </c>
      <c r="Q156" s="75">
        <v>17768.25</v>
      </c>
      <c r="R156" s="132">
        <v>487.50000000000006</v>
      </c>
      <c r="S156" s="132">
        <v>487.50000000000006</v>
      </c>
      <c r="T156" s="132">
        <v>18255.75</v>
      </c>
      <c r="U156" s="132"/>
      <c r="V156" s="75">
        <v>0</v>
      </c>
      <c r="W156" s="75">
        <f t="shared" si="3"/>
        <v>10</v>
      </c>
      <c r="X156" s="75"/>
      <c r="Y156" s="146"/>
      <c r="Z156" s="145"/>
    </row>
    <row r="157" spans="1:26">
      <c r="A157" s="117"/>
      <c r="B157" s="81" t="s">
        <v>1577</v>
      </c>
      <c r="C157" s="67" t="s">
        <v>1563</v>
      </c>
      <c r="D157" s="68">
        <v>106645</v>
      </c>
      <c r="E157" s="67" t="s">
        <v>1578</v>
      </c>
      <c r="F157" s="74">
        <v>25305</v>
      </c>
      <c r="G157" s="74">
        <v>25240</v>
      </c>
      <c r="H157" s="74">
        <v>24515</v>
      </c>
      <c r="I157" s="75">
        <v>4085.8333333333321</v>
      </c>
      <c r="J157" s="75">
        <v>20429.166666666668</v>
      </c>
      <c r="K157" s="75">
        <v>18386.25</v>
      </c>
      <c r="L157" s="75">
        <v>2042.9166666666679</v>
      </c>
      <c r="M157" s="76">
        <v>0.1</v>
      </c>
      <c r="N157" s="75">
        <v>472.5</v>
      </c>
      <c r="O157" s="75">
        <v>52</v>
      </c>
      <c r="P157" s="74">
        <v>20</v>
      </c>
      <c r="Q157" s="75">
        <v>18930.75</v>
      </c>
      <c r="R157" s="132">
        <v>487.50000000000006</v>
      </c>
      <c r="S157" s="132">
        <v>487.50000000000006</v>
      </c>
      <c r="T157" s="132">
        <v>19418.25</v>
      </c>
      <c r="U157" s="132"/>
      <c r="V157" s="75">
        <v>0</v>
      </c>
      <c r="W157" s="75">
        <f t="shared" si="3"/>
        <v>10</v>
      </c>
      <c r="X157" s="75"/>
      <c r="Y157" s="146"/>
      <c r="Z157" s="145"/>
    </row>
    <row r="158" spans="1:26">
      <c r="A158" s="67"/>
      <c r="B158" s="81" t="s">
        <v>1579</v>
      </c>
      <c r="C158" s="67" t="s">
        <v>1566</v>
      </c>
      <c r="D158" s="68">
        <v>106646</v>
      </c>
      <c r="E158" s="67" t="s">
        <v>1580</v>
      </c>
      <c r="F158" s="74">
        <v>27005</v>
      </c>
      <c r="G158" s="74">
        <v>26940</v>
      </c>
      <c r="H158" s="74">
        <v>26215</v>
      </c>
      <c r="I158" s="75">
        <v>4369.1666666666642</v>
      </c>
      <c r="J158" s="75">
        <v>21845.833333333336</v>
      </c>
      <c r="K158" s="75">
        <v>19661.250000000004</v>
      </c>
      <c r="L158" s="75">
        <v>2184.5833333333321</v>
      </c>
      <c r="M158" s="76">
        <v>0.1</v>
      </c>
      <c r="N158" s="75">
        <v>472.5</v>
      </c>
      <c r="O158" s="75">
        <v>52</v>
      </c>
      <c r="P158" s="74">
        <v>20</v>
      </c>
      <c r="Q158" s="75">
        <v>20205.750000000004</v>
      </c>
      <c r="R158" s="132">
        <v>487.50000000000006</v>
      </c>
      <c r="S158" s="132">
        <v>487.50000000000006</v>
      </c>
      <c r="T158" s="132">
        <v>20693.250000000004</v>
      </c>
      <c r="U158" s="132"/>
      <c r="V158" s="75">
        <v>0</v>
      </c>
      <c r="W158" s="75">
        <f t="shared" si="3"/>
        <v>10</v>
      </c>
      <c r="X158" s="75"/>
      <c r="Y158" s="146"/>
      <c r="Z158" s="145"/>
    </row>
    <row r="159" spans="1:26">
      <c r="A159" s="67"/>
      <c r="B159" s="81" t="s">
        <v>1581</v>
      </c>
      <c r="C159" s="67" t="s">
        <v>1569</v>
      </c>
      <c r="D159" s="68">
        <v>106647</v>
      </c>
      <c r="E159" s="67" t="s">
        <v>1582</v>
      </c>
      <c r="F159" s="74">
        <v>29005</v>
      </c>
      <c r="G159" s="74">
        <v>28940</v>
      </c>
      <c r="H159" s="74">
        <v>28215</v>
      </c>
      <c r="I159" s="75">
        <v>4702.5</v>
      </c>
      <c r="J159" s="75">
        <v>23512.5</v>
      </c>
      <c r="K159" s="75">
        <v>21161.25</v>
      </c>
      <c r="L159" s="75">
        <v>2351.25</v>
      </c>
      <c r="M159" s="76">
        <v>0.1</v>
      </c>
      <c r="N159" s="75">
        <v>472.5</v>
      </c>
      <c r="O159" s="75">
        <v>52</v>
      </c>
      <c r="P159" s="74">
        <v>20</v>
      </c>
      <c r="Q159" s="75">
        <v>21705.75</v>
      </c>
      <c r="R159" s="132">
        <v>487.50000000000006</v>
      </c>
      <c r="S159" s="132">
        <v>487.50000000000006</v>
      </c>
      <c r="T159" s="132">
        <v>22193.25</v>
      </c>
      <c r="U159" s="132"/>
      <c r="V159" s="75">
        <v>0</v>
      </c>
      <c r="W159" s="75">
        <f t="shared" si="3"/>
        <v>10</v>
      </c>
      <c r="X159" s="75"/>
      <c r="Y159" s="146"/>
      <c r="Z159" s="145"/>
    </row>
    <row r="160" spans="1:26">
      <c r="A160" s="67"/>
      <c r="B160" s="84" t="s">
        <v>3168</v>
      </c>
      <c r="C160" s="69"/>
      <c r="D160" s="70"/>
      <c r="E160" s="69"/>
      <c r="F160" s="70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69"/>
      <c r="S160" s="73"/>
      <c r="T160" s="73"/>
      <c r="U160" s="73"/>
      <c r="V160" s="73"/>
      <c r="W160" s="73" t="str">
        <f t="shared" si="3"/>
        <v/>
      </c>
      <c r="X160" s="73"/>
      <c r="Y160" s="73"/>
      <c r="Z160" s="73"/>
    </row>
    <row r="161" spans="1:26">
      <c r="A161" s="67"/>
      <c r="B161" s="81" t="s">
        <v>1583</v>
      </c>
      <c r="C161" s="67" t="s">
        <v>1566</v>
      </c>
      <c r="D161" s="68">
        <v>106646</v>
      </c>
      <c r="E161" s="67" t="s">
        <v>1584</v>
      </c>
      <c r="F161" s="74">
        <v>27505</v>
      </c>
      <c r="G161" s="74">
        <v>27440</v>
      </c>
      <c r="H161" s="74">
        <v>26715</v>
      </c>
      <c r="I161" s="75">
        <v>4452.5</v>
      </c>
      <c r="J161" s="75">
        <v>22262.5</v>
      </c>
      <c r="K161" s="75">
        <v>20036.25</v>
      </c>
      <c r="L161" s="75">
        <v>2226.25</v>
      </c>
      <c r="M161" s="76">
        <v>0.1</v>
      </c>
      <c r="N161" s="75">
        <v>472.5</v>
      </c>
      <c r="O161" s="75">
        <v>52</v>
      </c>
      <c r="P161" s="74">
        <v>20</v>
      </c>
      <c r="Q161" s="75">
        <v>20580.75</v>
      </c>
      <c r="R161" s="132">
        <v>487.50000000000006</v>
      </c>
      <c r="S161" s="132">
        <v>487.50000000000006</v>
      </c>
      <c r="T161" s="132">
        <v>21068.25</v>
      </c>
      <c r="U161" s="132"/>
      <c r="V161" s="75">
        <v>0</v>
      </c>
      <c r="W161" s="75">
        <f t="shared" si="3"/>
        <v>10</v>
      </c>
      <c r="X161" s="75"/>
      <c r="Y161" s="146"/>
      <c r="Z161" s="145"/>
    </row>
    <row r="162" spans="1:26">
      <c r="A162" s="67"/>
      <c r="B162" s="81" t="s">
        <v>1585</v>
      </c>
      <c r="C162" s="67" t="s">
        <v>1566</v>
      </c>
      <c r="D162" s="68">
        <v>106646</v>
      </c>
      <c r="E162" s="67" t="s">
        <v>2804</v>
      </c>
      <c r="F162" s="74">
        <v>27505</v>
      </c>
      <c r="G162" s="74">
        <v>27440</v>
      </c>
      <c r="H162" s="74">
        <v>26715</v>
      </c>
      <c r="I162" s="75">
        <v>4452.5</v>
      </c>
      <c r="J162" s="75">
        <v>22262.5</v>
      </c>
      <c r="K162" s="75">
        <v>20036.25</v>
      </c>
      <c r="L162" s="75">
        <v>2226.25</v>
      </c>
      <c r="M162" s="76">
        <v>0.1</v>
      </c>
      <c r="N162" s="75">
        <v>472.5</v>
      </c>
      <c r="O162" s="75">
        <v>52</v>
      </c>
      <c r="P162" s="74">
        <v>20</v>
      </c>
      <c r="Q162" s="75">
        <v>20580.75</v>
      </c>
      <c r="R162" s="132">
        <v>487.50000000000006</v>
      </c>
      <c r="S162" s="132">
        <v>487.50000000000006</v>
      </c>
      <c r="T162" s="132">
        <v>21068.25</v>
      </c>
      <c r="U162" s="132"/>
      <c r="V162" s="75">
        <v>0</v>
      </c>
      <c r="W162" s="75">
        <f t="shared" si="3"/>
        <v>10</v>
      </c>
      <c r="X162" s="75"/>
      <c r="Y162" s="146"/>
      <c r="Z162" s="145"/>
    </row>
    <row r="163" spans="1:26">
      <c r="A163" s="67"/>
      <c r="B163" s="81" t="s">
        <v>1586</v>
      </c>
      <c r="C163" s="67" t="s">
        <v>1566</v>
      </c>
      <c r="D163" s="68">
        <v>106646</v>
      </c>
      <c r="E163" s="67" t="s">
        <v>2805</v>
      </c>
      <c r="F163" s="74">
        <v>28005</v>
      </c>
      <c r="G163" s="74">
        <v>27940</v>
      </c>
      <c r="H163" s="74">
        <v>27215</v>
      </c>
      <c r="I163" s="75">
        <v>4535.8333333333321</v>
      </c>
      <c r="J163" s="75">
        <v>22679.166666666668</v>
      </c>
      <c r="K163" s="75">
        <v>20411.25</v>
      </c>
      <c r="L163" s="75">
        <v>2267.9166666666679</v>
      </c>
      <c r="M163" s="76">
        <v>0.1</v>
      </c>
      <c r="N163" s="75">
        <v>472.5</v>
      </c>
      <c r="O163" s="75">
        <v>52</v>
      </c>
      <c r="P163" s="74">
        <v>20</v>
      </c>
      <c r="Q163" s="75">
        <v>20955.75</v>
      </c>
      <c r="R163" s="132">
        <v>487.50000000000006</v>
      </c>
      <c r="S163" s="132">
        <v>487.50000000000006</v>
      </c>
      <c r="T163" s="132">
        <v>21443.25</v>
      </c>
      <c r="U163" s="132"/>
      <c r="V163" s="75">
        <v>0</v>
      </c>
      <c r="W163" s="75">
        <f t="shared" si="3"/>
        <v>10</v>
      </c>
      <c r="X163" s="75"/>
      <c r="Y163" s="146"/>
      <c r="Z163" s="145"/>
    </row>
    <row r="164" spans="1:26">
      <c r="A164" s="67"/>
      <c r="B164" s="81" t="s">
        <v>1587</v>
      </c>
      <c r="C164" s="67" t="s">
        <v>1569</v>
      </c>
      <c r="D164" s="68">
        <v>106647</v>
      </c>
      <c r="E164" s="67" t="s">
        <v>1588</v>
      </c>
      <c r="F164" s="74">
        <v>29505</v>
      </c>
      <c r="G164" s="74">
        <v>29440</v>
      </c>
      <c r="H164" s="74">
        <v>28715</v>
      </c>
      <c r="I164" s="75">
        <v>4785.8333333333321</v>
      </c>
      <c r="J164" s="75">
        <v>23929.166666666668</v>
      </c>
      <c r="K164" s="75">
        <v>21536.25</v>
      </c>
      <c r="L164" s="75">
        <v>2392.9166666666679</v>
      </c>
      <c r="M164" s="76">
        <v>0.1</v>
      </c>
      <c r="N164" s="75">
        <v>472.5</v>
      </c>
      <c r="O164" s="75">
        <v>52</v>
      </c>
      <c r="P164" s="74">
        <v>20</v>
      </c>
      <c r="Q164" s="75">
        <v>22080.75</v>
      </c>
      <c r="R164" s="132">
        <v>487.50000000000006</v>
      </c>
      <c r="S164" s="132">
        <v>487.50000000000006</v>
      </c>
      <c r="T164" s="132">
        <v>22568.25</v>
      </c>
      <c r="U164" s="132"/>
      <c r="V164" s="75">
        <v>0</v>
      </c>
      <c r="W164" s="75">
        <f t="shared" si="3"/>
        <v>10</v>
      </c>
      <c r="X164" s="75"/>
      <c r="Y164" s="146"/>
      <c r="Z164" s="145"/>
    </row>
    <row r="165" spans="1:26">
      <c r="A165" s="67"/>
      <c r="B165" s="84" t="s">
        <v>1589</v>
      </c>
      <c r="C165" s="69"/>
      <c r="D165" s="70"/>
      <c r="E165" s="69"/>
      <c r="F165" s="70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 t="str">
        <f t="shared" si="3"/>
        <v/>
      </c>
      <c r="X165" s="73"/>
      <c r="Y165" s="73"/>
      <c r="Z165" s="150"/>
    </row>
    <row r="166" spans="1:26">
      <c r="A166" s="67"/>
      <c r="B166" s="67" t="s">
        <v>1590</v>
      </c>
      <c r="C166" s="67" t="s">
        <v>1591</v>
      </c>
      <c r="D166" s="68" t="s">
        <v>1592</v>
      </c>
      <c r="E166" s="67" t="s">
        <v>1593</v>
      </c>
      <c r="F166" s="74">
        <v>27185</v>
      </c>
      <c r="G166" s="74">
        <v>26590</v>
      </c>
      <c r="H166" s="74">
        <v>25865</v>
      </c>
      <c r="I166" s="75">
        <v>4310.8333333333321</v>
      </c>
      <c r="J166" s="75">
        <v>21554.166666666668</v>
      </c>
      <c r="K166" s="75">
        <v>18967.666666666668</v>
      </c>
      <c r="L166" s="75">
        <v>2586.5</v>
      </c>
      <c r="M166" s="76">
        <v>0.12</v>
      </c>
      <c r="N166" s="75">
        <v>472.5</v>
      </c>
      <c r="O166" s="75">
        <v>52</v>
      </c>
      <c r="P166" s="74">
        <v>20</v>
      </c>
      <c r="Q166" s="75">
        <v>19512.166666666668</v>
      </c>
      <c r="R166" s="132">
        <v>476.66666666666674</v>
      </c>
      <c r="S166" s="132">
        <v>476.66666666666674</v>
      </c>
      <c r="T166" s="132">
        <v>19988.833333333336</v>
      </c>
      <c r="U166" s="132"/>
      <c r="V166" s="75">
        <v>131</v>
      </c>
      <c r="W166" s="75">
        <f t="shared" si="3"/>
        <v>540</v>
      </c>
      <c r="X166" s="75"/>
      <c r="Y166" s="146"/>
      <c r="Z166" s="145"/>
    </row>
    <row r="167" spans="1:26">
      <c r="A167" s="67"/>
      <c r="B167" s="67" t="s">
        <v>1594</v>
      </c>
      <c r="C167" s="67" t="s">
        <v>1595</v>
      </c>
      <c r="D167" s="68" t="s">
        <v>1596</v>
      </c>
      <c r="E167" s="67" t="s">
        <v>1597</v>
      </c>
      <c r="F167" s="74">
        <v>28985</v>
      </c>
      <c r="G167" s="74">
        <v>28390</v>
      </c>
      <c r="H167" s="74">
        <v>27665</v>
      </c>
      <c r="I167" s="75">
        <v>4610.8333333333321</v>
      </c>
      <c r="J167" s="75">
        <v>23054.166666666668</v>
      </c>
      <c r="K167" s="75">
        <v>20287.666666666668</v>
      </c>
      <c r="L167" s="75">
        <v>2766.5</v>
      </c>
      <c r="M167" s="76">
        <v>0.12</v>
      </c>
      <c r="N167" s="75">
        <v>472.5</v>
      </c>
      <c r="O167" s="75">
        <v>52</v>
      </c>
      <c r="P167" s="74">
        <v>20</v>
      </c>
      <c r="Q167" s="75">
        <v>20832.166666666668</v>
      </c>
      <c r="R167" s="132">
        <v>476.66666666666674</v>
      </c>
      <c r="S167" s="132">
        <v>476.66666666666674</v>
      </c>
      <c r="T167" s="132">
        <v>21308.833333333336</v>
      </c>
      <c r="U167" s="132"/>
      <c r="V167" s="75">
        <v>134</v>
      </c>
      <c r="W167" s="75">
        <f t="shared" si="3"/>
        <v>540</v>
      </c>
      <c r="X167" s="75"/>
      <c r="Y167" s="146"/>
      <c r="Z167" s="145"/>
    </row>
    <row r="168" spans="1:26">
      <c r="A168" s="67"/>
      <c r="B168" s="67" t="s">
        <v>1598</v>
      </c>
      <c r="C168" s="67" t="s">
        <v>1599</v>
      </c>
      <c r="D168" s="68" t="s">
        <v>1600</v>
      </c>
      <c r="E168" s="67" t="s">
        <v>1601</v>
      </c>
      <c r="F168" s="74">
        <v>31385</v>
      </c>
      <c r="G168" s="74">
        <v>30790</v>
      </c>
      <c r="H168" s="74">
        <v>30065</v>
      </c>
      <c r="I168" s="75">
        <v>5010.8333333333321</v>
      </c>
      <c r="J168" s="75">
        <v>25054.166666666668</v>
      </c>
      <c r="K168" s="75">
        <v>22047.666666666668</v>
      </c>
      <c r="L168" s="75">
        <v>3006.5</v>
      </c>
      <c r="M168" s="76">
        <v>0.12</v>
      </c>
      <c r="N168" s="75">
        <v>472.5</v>
      </c>
      <c r="O168" s="75">
        <v>52</v>
      </c>
      <c r="P168" s="74">
        <v>20</v>
      </c>
      <c r="Q168" s="75">
        <v>22592.166666666668</v>
      </c>
      <c r="R168" s="132">
        <v>476.66666666666674</v>
      </c>
      <c r="S168" s="132">
        <v>476.66666666666674</v>
      </c>
      <c r="T168" s="132">
        <v>23068.833333333336</v>
      </c>
      <c r="U168" s="132"/>
      <c r="V168" s="75">
        <v>135</v>
      </c>
      <c r="W168" s="75">
        <f t="shared" si="3"/>
        <v>540</v>
      </c>
      <c r="X168" s="75"/>
      <c r="Y168" s="146"/>
      <c r="Z168" s="145"/>
    </row>
    <row r="169" spans="1:26">
      <c r="A169" s="67"/>
      <c r="B169" s="67" t="s">
        <v>1602</v>
      </c>
      <c r="C169" s="67" t="s">
        <v>1603</v>
      </c>
      <c r="D169" s="68" t="s">
        <v>1604</v>
      </c>
      <c r="E169" s="67" t="s">
        <v>1605</v>
      </c>
      <c r="F169" s="74">
        <v>31385</v>
      </c>
      <c r="G169" s="74">
        <v>30790</v>
      </c>
      <c r="H169" s="74">
        <v>30065</v>
      </c>
      <c r="I169" s="75">
        <v>5010.8333333333321</v>
      </c>
      <c r="J169" s="75">
        <v>25054.166666666668</v>
      </c>
      <c r="K169" s="75">
        <v>22047.666666666668</v>
      </c>
      <c r="L169" s="75">
        <v>3006.5</v>
      </c>
      <c r="M169" s="76">
        <v>0.12</v>
      </c>
      <c r="N169" s="75">
        <v>472.5</v>
      </c>
      <c r="O169" s="75">
        <v>52</v>
      </c>
      <c r="P169" s="74">
        <v>20</v>
      </c>
      <c r="Q169" s="75">
        <v>22592.166666666668</v>
      </c>
      <c r="R169" s="132">
        <v>476.66666666666674</v>
      </c>
      <c r="S169" s="132">
        <v>476.66666666666674</v>
      </c>
      <c r="T169" s="132">
        <v>23068.833333333336</v>
      </c>
      <c r="U169" s="132"/>
      <c r="V169" s="75">
        <v>133</v>
      </c>
      <c r="W169" s="75">
        <f t="shared" si="3"/>
        <v>540</v>
      </c>
      <c r="X169" s="75"/>
      <c r="Y169" s="146"/>
      <c r="Z169" s="145"/>
    </row>
    <row r="170" spans="1:26">
      <c r="A170" s="67"/>
      <c r="B170" s="67" t="s">
        <v>1606</v>
      </c>
      <c r="C170" s="67" t="s">
        <v>1607</v>
      </c>
      <c r="D170" s="68" t="s">
        <v>1608</v>
      </c>
      <c r="E170" s="67" t="s">
        <v>1609</v>
      </c>
      <c r="F170" s="74">
        <v>28985</v>
      </c>
      <c r="G170" s="74">
        <v>28390</v>
      </c>
      <c r="H170" s="74">
        <v>27665</v>
      </c>
      <c r="I170" s="75">
        <v>4610.8333333333321</v>
      </c>
      <c r="J170" s="75">
        <v>23054.166666666668</v>
      </c>
      <c r="K170" s="75">
        <v>20287.666666666668</v>
      </c>
      <c r="L170" s="75">
        <v>2766.5</v>
      </c>
      <c r="M170" s="76">
        <v>0.12</v>
      </c>
      <c r="N170" s="75">
        <v>472.5</v>
      </c>
      <c r="O170" s="75">
        <v>52</v>
      </c>
      <c r="P170" s="74">
        <v>20</v>
      </c>
      <c r="Q170" s="75">
        <v>20832.166666666668</v>
      </c>
      <c r="R170" s="132">
        <v>476.66666666666674</v>
      </c>
      <c r="S170" s="132">
        <v>476.66666666666674</v>
      </c>
      <c r="T170" s="132">
        <v>21308.833333333336</v>
      </c>
      <c r="U170" s="132"/>
      <c r="V170" s="75">
        <v>136</v>
      </c>
      <c r="W170" s="75">
        <f t="shared" si="3"/>
        <v>540</v>
      </c>
      <c r="X170" s="75"/>
      <c r="Y170" s="146"/>
      <c r="Z170" s="145"/>
    </row>
    <row r="171" spans="1:26">
      <c r="A171" s="67"/>
      <c r="B171" s="67" t="s">
        <v>1610</v>
      </c>
      <c r="C171" s="67" t="s">
        <v>1611</v>
      </c>
      <c r="D171" s="68" t="s">
        <v>1612</v>
      </c>
      <c r="E171" s="67" t="s">
        <v>1613</v>
      </c>
      <c r="F171" s="74">
        <v>30785</v>
      </c>
      <c r="G171" s="74">
        <v>30190</v>
      </c>
      <c r="H171" s="74">
        <v>29465</v>
      </c>
      <c r="I171" s="75">
        <v>4910.8333333333321</v>
      </c>
      <c r="J171" s="75">
        <v>24554.166666666668</v>
      </c>
      <c r="K171" s="75">
        <v>21607.666666666668</v>
      </c>
      <c r="L171" s="75">
        <v>2946.5</v>
      </c>
      <c r="M171" s="76">
        <v>0.12</v>
      </c>
      <c r="N171" s="75">
        <v>472.5</v>
      </c>
      <c r="O171" s="75">
        <v>52</v>
      </c>
      <c r="P171" s="74">
        <v>20</v>
      </c>
      <c r="Q171" s="75">
        <v>22152.166666666668</v>
      </c>
      <c r="R171" s="132">
        <v>476.66666666666674</v>
      </c>
      <c r="S171" s="132">
        <v>476.66666666666674</v>
      </c>
      <c r="T171" s="132">
        <v>22628.833333333336</v>
      </c>
      <c r="U171" s="132"/>
      <c r="V171" s="75">
        <v>142</v>
      </c>
      <c r="W171" s="75">
        <f t="shared" si="3"/>
        <v>540</v>
      </c>
      <c r="X171" s="75"/>
      <c r="Y171" s="146"/>
      <c r="Z171" s="145"/>
    </row>
    <row r="172" spans="1:26">
      <c r="A172" s="67"/>
      <c r="B172" s="67" t="s">
        <v>1614</v>
      </c>
      <c r="C172" s="67" t="s">
        <v>1615</v>
      </c>
      <c r="D172" s="68" t="s">
        <v>1616</v>
      </c>
      <c r="E172" s="67" t="s">
        <v>1617</v>
      </c>
      <c r="F172" s="74">
        <v>33185</v>
      </c>
      <c r="G172" s="74">
        <v>32590</v>
      </c>
      <c r="H172" s="74">
        <v>31865</v>
      </c>
      <c r="I172" s="75">
        <v>5310.8333333333321</v>
      </c>
      <c r="J172" s="75">
        <v>26554.166666666668</v>
      </c>
      <c r="K172" s="75">
        <v>23367.666666666668</v>
      </c>
      <c r="L172" s="75">
        <v>3186.5</v>
      </c>
      <c r="M172" s="76">
        <v>0.12</v>
      </c>
      <c r="N172" s="75">
        <v>472.5</v>
      </c>
      <c r="O172" s="75">
        <v>52</v>
      </c>
      <c r="P172" s="74">
        <v>20</v>
      </c>
      <c r="Q172" s="75">
        <v>23912.166666666668</v>
      </c>
      <c r="R172" s="132">
        <v>476.66666666666674</v>
      </c>
      <c r="S172" s="132">
        <v>476.66666666666674</v>
      </c>
      <c r="T172" s="132">
        <v>24388.833333333336</v>
      </c>
      <c r="U172" s="132"/>
      <c r="V172" s="75">
        <v>143</v>
      </c>
      <c r="W172" s="75">
        <f t="shared" si="3"/>
        <v>540</v>
      </c>
      <c r="X172" s="75"/>
      <c r="Y172" s="146"/>
      <c r="Z172" s="145"/>
    </row>
    <row r="173" spans="1:26">
      <c r="A173" s="67"/>
      <c r="B173" s="67" t="s">
        <v>1618</v>
      </c>
      <c r="C173" s="67" t="s">
        <v>1619</v>
      </c>
      <c r="D173" s="68" t="s">
        <v>1620</v>
      </c>
      <c r="E173" s="67" t="s">
        <v>1621</v>
      </c>
      <c r="F173" s="74">
        <v>33185</v>
      </c>
      <c r="G173" s="74">
        <v>32590</v>
      </c>
      <c r="H173" s="74">
        <v>31865</v>
      </c>
      <c r="I173" s="75">
        <v>5310.8333333333321</v>
      </c>
      <c r="J173" s="75">
        <v>26554.166666666668</v>
      </c>
      <c r="K173" s="75">
        <v>23367.666666666668</v>
      </c>
      <c r="L173" s="75">
        <v>3186.5</v>
      </c>
      <c r="M173" s="76">
        <v>0.12</v>
      </c>
      <c r="N173" s="75">
        <v>472.5</v>
      </c>
      <c r="O173" s="75">
        <v>52</v>
      </c>
      <c r="P173" s="74">
        <v>20</v>
      </c>
      <c r="Q173" s="75">
        <v>23912.166666666668</v>
      </c>
      <c r="R173" s="132">
        <v>476.66666666666674</v>
      </c>
      <c r="S173" s="132">
        <v>476.66666666666674</v>
      </c>
      <c r="T173" s="132">
        <v>24388.833333333336</v>
      </c>
      <c r="U173" s="132"/>
      <c r="V173" s="75">
        <v>141</v>
      </c>
      <c r="W173" s="75">
        <f t="shared" si="3"/>
        <v>540</v>
      </c>
      <c r="X173" s="75"/>
      <c r="Y173" s="146"/>
      <c r="Z173" s="145"/>
    </row>
    <row r="174" spans="1:26">
      <c r="A174" s="67"/>
      <c r="B174" s="67" t="s">
        <v>1622</v>
      </c>
      <c r="C174" s="67" t="s">
        <v>1623</v>
      </c>
      <c r="D174" s="68" t="s">
        <v>1624</v>
      </c>
      <c r="E174" s="67" t="s">
        <v>1625</v>
      </c>
      <c r="F174" s="74">
        <v>33185</v>
      </c>
      <c r="G174" s="74">
        <v>32590</v>
      </c>
      <c r="H174" s="74">
        <v>31865</v>
      </c>
      <c r="I174" s="75">
        <v>5310.8333333333321</v>
      </c>
      <c r="J174" s="75">
        <v>26554.166666666668</v>
      </c>
      <c r="K174" s="75">
        <v>23367.666666666668</v>
      </c>
      <c r="L174" s="75">
        <v>3186.5</v>
      </c>
      <c r="M174" s="76">
        <v>0.12</v>
      </c>
      <c r="N174" s="75">
        <v>472.5</v>
      </c>
      <c r="O174" s="75">
        <v>52</v>
      </c>
      <c r="P174" s="74">
        <v>20</v>
      </c>
      <c r="Q174" s="75">
        <v>23912.166666666668</v>
      </c>
      <c r="R174" s="132">
        <v>476.66666666666674</v>
      </c>
      <c r="S174" s="132">
        <v>476.66666666666674</v>
      </c>
      <c r="T174" s="132">
        <v>24388.833333333336</v>
      </c>
      <c r="U174" s="132"/>
      <c r="V174" s="75">
        <v>147</v>
      </c>
      <c r="W174" s="75">
        <f t="shared" si="3"/>
        <v>540</v>
      </c>
      <c r="X174" s="75"/>
      <c r="Y174" s="146"/>
      <c r="Z174" s="145"/>
    </row>
    <row r="175" spans="1:26">
      <c r="A175" s="67"/>
      <c r="B175" s="67" t="s">
        <v>1626</v>
      </c>
      <c r="C175" s="67" t="s">
        <v>1627</v>
      </c>
      <c r="D175" s="68" t="s">
        <v>1628</v>
      </c>
      <c r="E175" s="67" t="s">
        <v>1629</v>
      </c>
      <c r="F175" s="74">
        <v>33185</v>
      </c>
      <c r="G175" s="74">
        <v>32590</v>
      </c>
      <c r="H175" s="74">
        <v>31865</v>
      </c>
      <c r="I175" s="75">
        <v>5310.8333333333321</v>
      </c>
      <c r="J175" s="75">
        <v>26554.166666666668</v>
      </c>
      <c r="K175" s="75">
        <v>23367.666666666668</v>
      </c>
      <c r="L175" s="75">
        <v>3186.5</v>
      </c>
      <c r="M175" s="76">
        <v>0.12</v>
      </c>
      <c r="N175" s="75">
        <v>472.5</v>
      </c>
      <c r="O175" s="75">
        <v>52</v>
      </c>
      <c r="P175" s="74">
        <v>20</v>
      </c>
      <c r="Q175" s="75">
        <v>23912.166666666668</v>
      </c>
      <c r="R175" s="132">
        <v>476.66666666666674</v>
      </c>
      <c r="S175" s="132">
        <v>476.66666666666674</v>
      </c>
      <c r="T175" s="132">
        <v>24388.833333333336</v>
      </c>
      <c r="U175" s="132"/>
      <c r="V175" s="75">
        <v>145</v>
      </c>
      <c r="W175" s="75">
        <f t="shared" si="3"/>
        <v>540</v>
      </c>
      <c r="X175" s="75"/>
      <c r="Y175" s="146"/>
      <c r="Z175" s="145"/>
    </row>
    <row r="176" spans="1:26">
      <c r="A176" s="67"/>
      <c r="B176" s="67" t="s">
        <v>1630</v>
      </c>
      <c r="C176" s="67" t="s">
        <v>1631</v>
      </c>
      <c r="D176" s="68" t="s">
        <v>1632</v>
      </c>
      <c r="E176" s="67" t="s">
        <v>1633</v>
      </c>
      <c r="F176" s="74">
        <v>34985</v>
      </c>
      <c r="G176" s="74">
        <v>34390</v>
      </c>
      <c r="H176" s="74">
        <v>33665</v>
      </c>
      <c r="I176" s="75">
        <v>5610.8333333333321</v>
      </c>
      <c r="J176" s="75">
        <v>28054.166666666668</v>
      </c>
      <c r="K176" s="75">
        <v>24687.666666666668</v>
      </c>
      <c r="L176" s="75">
        <v>3366.5</v>
      </c>
      <c r="M176" s="76">
        <v>0.12</v>
      </c>
      <c r="N176" s="75">
        <v>472.5</v>
      </c>
      <c r="O176" s="75">
        <v>52</v>
      </c>
      <c r="P176" s="74">
        <v>20</v>
      </c>
      <c r="Q176" s="75">
        <v>25232.166666666668</v>
      </c>
      <c r="R176" s="132">
        <v>476.66666666666674</v>
      </c>
      <c r="S176" s="132">
        <v>476.66666666666674</v>
      </c>
      <c r="T176" s="132">
        <v>25708.833333333336</v>
      </c>
      <c r="U176" s="132"/>
      <c r="V176" s="75">
        <v>145</v>
      </c>
      <c r="W176" s="75">
        <f t="shared" si="3"/>
        <v>540</v>
      </c>
      <c r="X176" s="75"/>
      <c r="Y176" s="146"/>
      <c r="Z176" s="145"/>
    </row>
    <row r="177" spans="1:26">
      <c r="A177" s="67"/>
      <c r="B177" s="67" t="s">
        <v>1634</v>
      </c>
      <c r="C177" s="67" t="s">
        <v>1635</v>
      </c>
      <c r="D177" s="68" t="s">
        <v>1636</v>
      </c>
      <c r="E177" s="67" t="s">
        <v>1637</v>
      </c>
      <c r="F177" s="74">
        <v>34985</v>
      </c>
      <c r="G177" s="74">
        <v>34390</v>
      </c>
      <c r="H177" s="74">
        <v>33665</v>
      </c>
      <c r="I177" s="75">
        <v>5610.8333333333321</v>
      </c>
      <c r="J177" s="75">
        <v>28054.166666666668</v>
      </c>
      <c r="K177" s="75">
        <v>24687.666666666668</v>
      </c>
      <c r="L177" s="75">
        <v>3366.5</v>
      </c>
      <c r="M177" s="76">
        <v>0.12</v>
      </c>
      <c r="N177" s="75">
        <v>472.5</v>
      </c>
      <c r="O177" s="75">
        <v>52</v>
      </c>
      <c r="P177" s="74">
        <v>20</v>
      </c>
      <c r="Q177" s="75">
        <v>25232.166666666668</v>
      </c>
      <c r="R177" s="132">
        <v>476.66666666666674</v>
      </c>
      <c r="S177" s="132">
        <v>476.66666666666674</v>
      </c>
      <c r="T177" s="132">
        <v>25708.833333333336</v>
      </c>
      <c r="U177" s="132"/>
      <c r="V177" s="75">
        <v>144</v>
      </c>
      <c r="W177" s="75">
        <f t="shared" si="3"/>
        <v>540</v>
      </c>
      <c r="X177" s="75"/>
      <c r="Y177" s="146"/>
      <c r="Z177" s="145"/>
    </row>
    <row r="178" spans="1:26">
      <c r="A178" s="67"/>
      <c r="B178" s="84" t="s">
        <v>1638</v>
      </c>
      <c r="C178" s="69"/>
      <c r="D178" s="70"/>
      <c r="E178" s="69"/>
      <c r="F178" s="70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 t="str">
        <f t="shared" si="3"/>
        <v/>
      </c>
      <c r="X178" s="73"/>
      <c r="Y178" s="73"/>
      <c r="Z178" s="150"/>
    </row>
    <row r="179" spans="1:26">
      <c r="A179" s="67"/>
      <c r="B179" s="67" t="s">
        <v>1639</v>
      </c>
      <c r="C179" s="67" t="s">
        <v>1599</v>
      </c>
      <c r="D179" s="68" t="s">
        <v>1600</v>
      </c>
      <c r="E179" s="67" t="s">
        <v>1640</v>
      </c>
      <c r="F179" s="74">
        <v>31885</v>
      </c>
      <c r="G179" s="74">
        <v>31290</v>
      </c>
      <c r="H179" s="74">
        <v>30565</v>
      </c>
      <c r="I179" s="75">
        <v>5094.1666666666642</v>
      </c>
      <c r="J179" s="75">
        <v>25470.833333333336</v>
      </c>
      <c r="K179" s="75">
        <v>22414.333333333336</v>
      </c>
      <c r="L179" s="75">
        <v>3056.5</v>
      </c>
      <c r="M179" s="76">
        <v>0.12</v>
      </c>
      <c r="N179" s="75">
        <v>472.5</v>
      </c>
      <c r="O179" s="75">
        <v>52</v>
      </c>
      <c r="P179" s="74">
        <v>20</v>
      </c>
      <c r="Q179" s="75">
        <v>22958.833333333336</v>
      </c>
      <c r="R179" s="132">
        <v>476.66666666666674</v>
      </c>
      <c r="S179" s="132">
        <v>476.66666666666674</v>
      </c>
      <c r="T179" s="132">
        <v>23435.500000000004</v>
      </c>
      <c r="U179" s="132"/>
      <c r="V179" s="75">
        <v>135</v>
      </c>
      <c r="W179" s="75">
        <f t="shared" si="3"/>
        <v>540</v>
      </c>
      <c r="X179" s="75"/>
      <c r="Y179" s="146"/>
      <c r="Z179" s="145"/>
    </row>
    <row r="180" spans="1:26">
      <c r="A180" s="67"/>
      <c r="B180" s="67" t="s">
        <v>1641</v>
      </c>
      <c r="C180" s="67" t="s">
        <v>1642</v>
      </c>
      <c r="D180" s="68" t="s">
        <v>1643</v>
      </c>
      <c r="E180" s="67" t="s">
        <v>1644</v>
      </c>
      <c r="F180" s="74">
        <v>32735</v>
      </c>
      <c r="G180" s="74">
        <v>32140</v>
      </c>
      <c r="H180" s="74">
        <v>31415</v>
      </c>
      <c r="I180" s="75">
        <v>5235.8333333333321</v>
      </c>
      <c r="J180" s="75">
        <v>26179.166666666668</v>
      </c>
      <c r="K180" s="75">
        <v>23037.666666666668</v>
      </c>
      <c r="L180" s="75">
        <v>3141.5</v>
      </c>
      <c r="M180" s="76">
        <v>0.12</v>
      </c>
      <c r="N180" s="75">
        <v>472.5</v>
      </c>
      <c r="O180" s="75">
        <v>52</v>
      </c>
      <c r="P180" s="74">
        <v>20</v>
      </c>
      <c r="Q180" s="75">
        <v>23582.166666666668</v>
      </c>
      <c r="R180" s="132">
        <v>476.66666666666674</v>
      </c>
      <c r="S180" s="132">
        <v>476.66666666666674</v>
      </c>
      <c r="T180" s="132">
        <v>24058.833333333336</v>
      </c>
      <c r="U180" s="132"/>
      <c r="V180" s="75">
        <v>150</v>
      </c>
      <c r="W180" s="75">
        <f t="shared" si="3"/>
        <v>540</v>
      </c>
      <c r="X180" s="75"/>
      <c r="Y180" s="146"/>
      <c r="Z180" s="145"/>
    </row>
    <row r="181" spans="1:26">
      <c r="A181" s="67"/>
      <c r="B181" s="67" t="s">
        <v>1645</v>
      </c>
      <c r="C181" s="67" t="s">
        <v>1642</v>
      </c>
      <c r="D181" s="68" t="s">
        <v>1643</v>
      </c>
      <c r="E181" s="67" t="s">
        <v>1646</v>
      </c>
      <c r="F181" s="74">
        <v>32235</v>
      </c>
      <c r="G181" s="74">
        <v>31640</v>
      </c>
      <c r="H181" s="74">
        <v>30915</v>
      </c>
      <c r="I181" s="75">
        <v>5152.5</v>
      </c>
      <c r="J181" s="75">
        <v>25762.5</v>
      </c>
      <c r="K181" s="75">
        <v>22671</v>
      </c>
      <c r="L181" s="75">
        <v>3091.5</v>
      </c>
      <c r="M181" s="76">
        <v>0.12</v>
      </c>
      <c r="N181" s="75">
        <v>472.5</v>
      </c>
      <c r="O181" s="75">
        <v>52</v>
      </c>
      <c r="P181" s="74">
        <v>20</v>
      </c>
      <c r="Q181" s="75">
        <v>23215.5</v>
      </c>
      <c r="R181" s="132">
        <v>476.66666666666674</v>
      </c>
      <c r="S181" s="132">
        <v>476.66666666666674</v>
      </c>
      <c r="T181" s="132">
        <v>23692.166666666668</v>
      </c>
      <c r="U181" s="132"/>
      <c r="V181" s="75">
        <v>150</v>
      </c>
      <c r="W181" s="75">
        <f t="shared" si="3"/>
        <v>540</v>
      </c>
      <c r="X181" s="75"/>
      <c r="Y181" s="146"/>
      <c r="Z181" s="145"/>
    </row>
    <row r="182" spans="1:26">
      <c r="A182" s="67"/>
      <c r="B182" s="67" t="s">
        <v>1647</v>
      </c>
      <c r="C182" s="67" t="s">
        <v>1603</v>
      </c>
      <c r="D182" s="68" t="s">
        <v>1604</v>
      </c>
      <c r="E182" s="67" t="s">
        <v>2806</v>
      </c>
      <c r="F182" s="74">
        <v>31685</v>
      </c>
      <c r="G182" s="74">
        <v>31090</v>
      </c>
      <c r="H182" s="74">
        <v>30365</v>
      </c>
      <c r="I182" s="75">
        <v>5060.8333333333321</v>
      </c>
      <c r="J182" s="75">
        <v>25304.166666666668</v>
      </c>
      <c r="K182" s="75">
        <v>22267.666666666668</v>
      </c>
      <c r="L182" s="75">
        <v>3036.5</v>
      </c>
      <c r="M182" s="76">
        <v>0.12</v>
      </c>
      <c r="N182" s="75">
        <v>472.5</v>
      </c>
      <c r="O182" s="75">
        <v>52</v>
      </c>
      <c r="P182" s="74">
        <v>20</v>
      </c>
      <c r="Q182" s="75">
        <v>22812.166666666668</v>
      </c>
      <c r="R182" s="132">
        <v>476.66666666666674</v>
      </c>
      <c r="S182" s="132">
        <v>476.66666666666674</v>
      </c>
      <c r="T182" s="132">
        <v>23288.833333333336</v>
      </c>
      <c r="U182" s="132"/>
      <c r="V182" s="75">
        <v>150</v>
      </c>
      <c r="W182" s="75">
        <f t="shared" si="3"/>
        <v>540</v>
      </c>
      <c r="X182" s="75"/>
      <c r="Y182" s="146"/>
      <c r="Z182" s="145"/>
    </row>
    <row r="183" spans="1:26">
      <c r="A183" s="67"/>
      <c r="B183" s="67" t="s">
        <v>1648</v>
      </c>
      <c r="C183" s="67" t="s">
        <v>1595</v>
      </c>
      <c r="D183" s="68" t="s">
        <v>1596</v>
      </c>
      <c r="E183" s="67" t="s">
        <v>1649</v>
      </c>
      <c r="F183" s="74">
        <v>29485</v>
      </c>
      <c r="G183" s="74">
        <v>28890</v>
      </c>
      <c r="H183" s="74">
        <v>28165</v>
      </c>
      <c r="I183" s="75">
        <v>4694.1666666666642</v>
      </c>
      <c r="J183" s="75">
        <v>23470.833333333336</v>
      </c>
      <c r="K183" s="75">
        <v>20654.333333333336</v>
      </c>
      <c r="L183" s="75">
        <v>2816.5</v>
      </c>
      <c r="M183" s="76">
        <v>0.12</v>
      </c>
      <c r="N183" s="75">
        <v>472.5</v>
      </c>
      <c r="O183" s="75">
        <v>52</v>
      </c>
      <c r="P183" s="74">
        <v>20</v>
      </c>
      <c r="Q183" s="75">
        <v>21198.833333333336</v>
      </c>
      <c r="R183" s="132">
        <v>476.66666666666674</v>
      </c>
      <c r="S183" s="132">
        <v>476.66666666666674</v>
      </c>
      <c r="T183" s="132">
        <v>21675.500000000004</v>
      </c>
      <c r="U183" s="132"/>
      <c r="V183" s="75">
        <v>134</v>
      </c>
      <c r="W183" s="75">
        <f t="shared" si="3"/>
        <v>540</v>
      </c>
      <c r="X183" s="75"/>
      <c r="Y183" s="146"/>
      <c r="Z183" s="145"/>
    </row>
    <row r="184" spans="1:26">
      <c r="A184" s="67"/>
      <c r="B184" s="67" t="s">
        <v>1650</v>
      </c>
      <c r="C184" s="67" t="s">
        <v>1611</v>
      </c>
      <c r="D184" s="68" t="s">
        <v>1612</v>
      </c>
      <c r="E184" s="67" t="s">
        <v>1651</v>
      </c>
      <c r="F184" s="74">
        <v>31285</v>
      </c>
      <c r="G184" s="74">
        <v>30690</v>
      </c>
      <c r="H184" s="74">
        <v>29965</v>
      </c>
      <c r="I184" s="75">
        <v>4994.1666666666642</v>
      </c>
      <c r="J184" s="75">
        <v>24970.833333333336</v>
      </c>
      <c r="K184" s="75">
        <v>21974.333333333336</v>
      </c>
      <c r="L184" s="75">
        <v>2996.5</v>
      </c>
      <c r="M184" s="76">
        <v>0.12</v>
      </c>
      <c r="N184" s="75">
        <v>472.5</v>
      </c>
      <c r="O184" s="75">
        <v>52</v>
      </c>
      <c r="P184" s="74">
        <v>20</v>
      </c>
      <c r="Q184" s="75">
        <v>22518.833333333336</v>
      </c>
      <c r="R184" s="132">
        <v>476.66666666666674</v>
      </c>
      <c r="S184" s="132">
        <v>476.66666666666674</v>
      </c>
      <c r="T184" s="132">
        <v>22995.500000000004</v>
      </c>
      <c r="U184" s="132"/>
      <c r="V184" s="75">
        <v>143</v>
      </c>
      <c r="W184" s="75">
        <f t="shared" si="3"/>
        <v>540</v>
      </c>
      <c r="X184" s="75"/>
      <c r="Y184" s="146"/>
      <c r="Z184" s="145"/>
    </row>
    <row r="185" spans="1:26">
      <c r="A185" s="67"/>
      <c r="B185" s="67" t="s">
        <v>1652</v>
      </c>
      <c r="C185" s="67" t="s">
        <v>1615</v>
      </c>
      <c r="D185" s="68" t="s">
        <v>1616</v>
      </c>
      <c r="E185" s="67" t="s">
        <v>1653</v>
      </c>
      <c r="F185" s="74">
        <v>33685</v>
      </c>
      <c r="G185" s="74">
        <v>33090</v>
      </c>
      <c r="H185" s="74">
        <v>32365</v>
      </c>
      <c r="I185" s="75">
        <v>5394.1666666666642</v>
      </c>
      <c r="J185" s="75">
        <v>26970.833333333336</v>
      </c>
      <c r="K185" s="75">
        <v>23734.333333333336</v>
      </c>
      <c r="L185" s="75">
        <v>3236.5</v>
      </c>
      <c r="M185" s="76">
        <v>0.12</v>
      </c>
      <c r="N185" s="75">
        <v>472.5</v>
      </c>
      <c r="O185" s="75">
        <v>52</v>
      </c>
      <c r="P185" s="74">
        <v>20</v>
      </c>
      <c r="Q185" s="75">
        <v>24278.833333333336</v>
      </c>
      <c r="R185" s="132">
        <v>476.66666666666674</v>
      </c>
      <c r="S185" s="132">
        <v>476.66666666666674</v>
      </c>
      <c r="T185" s="132">
        <v>24755.500000000004</v>
      </c>
      <c r="U185" s="132"/>
      <c r="V185" s="75">
        <v>143</v>
      </c>
      <c r="W185" s="75">
        <f t="shared" si="3"/>
        <v>540</v>
      </c>
      <c r="X185" s="75"/>
      <c r="Y185" s="146"/>
      <c r="Z185" s="145"/>
    </row>
    <row r="186" spans="1:26">
      <c r="A186" s="67"/>
      <c r="B186" s="67" t="s">
        <v>1654</v>
      </c>
      <c r="C186" s="67" t="s">
        <v>1655</v>
      </c>
      <c r="D186" s="68" t="s">
        <v>1656</v>
      </c>
      <c r="E186" s="67" t="s">
        <v>1657</v>
      </c>
      <c r="F186" s="74">
        <v>34985</v>
      </c>
      <c r="G186" s="74">
        <v>34390</v>
      </c>
      <c r="H186" s="74">
        <v>33665</v>
      </c>
      <c r="I186" s="75">
        <v>5610.8333333333321</v>
      </c>
      <c r="J186" s="75">
        <v>28054.166666666668</v>
      </c>
      <c r="K186" s="75">
        <v>24687.666666666668</v>
      </c>
      <c r="L186" s="75">
        <v>3366.5</v>
      </c>
      <c r="M186" s="76">
        <v>0.12</v>
      </c>
      <c r="N186" s="75">
        <v>472.5</v>
      </c>
      <c r="O186" s="75">
        <v>52</v>
      </c>
      <c r="P186" s="74">
        <v>20</v>
      </c>
      <c r="Q186" s="75">
        <v>25232.166666666668</v>
      </c>
      <c r="R186" s="132">
        <v>476.66666666666674</v>
      </c>
      <c r="S186" s="132">
        <v>476.66666666666674</v>
      </c>
      <c r="T186" s="132">
        <v>25708.833333333336</v>
      </c>
      <c r="U186" s="132"/>
      <c r="V186" s="75">
        <v>150</v>
      </c>
      <c r="W186" s="75">
        <f t="shared" si="3"/>
        <v>540</v>
      </c>
      <c r="X186" s="75"/>
      <c r="Y186" s="146"/>
      <c r="Z186" s="145"/>
    </row>
    <row r="187" spans="1:26">
      <c r="A187" s="67"/>
      <c r="B187" s="67" t="s">
        <v>1658</v>
      </c>
      <c r="C187" s="67" t="s">
        <v>1655</v>
      </c>
      <c r="D187" s="68" t="s">
        <v>1656</v>
      </c>
      <c r="E187" s="67" t="s">
        <v>1659</v>
      </c>
      <c r="F187" s="74">
        <v>34485</v>
      </c>
      <c r="G187" s="74">
        <v>33890</v>
      </c>
      <c r="H187" s="74">
        <v>33165</v>
      </c>
      <c r="I187" s="75">
        <v>5527.5</v>
      </c>
      <c r="J187" s="75">
        <v>27637.5</v>
      </c>
      <c r="K187" s="75">
        <v>24321</v>
      </c>
      <c r="L187" s="75">
        <v>3316.5</v>
      </c>
      <c r="M187" s="76">
        <v>0.12</v>
      </c>
      <c r="N187" s="75">
        <v>472.5</v>
      </c>
      <c r="O187" s="75">
        <v>52</v>
      </c>
      <c r="P187" s="74">
        <v>20</v>
      </c>
      <c r="Q187" s="75">
        <v>24865.5</v>
      </c>
      <c r="R187" s="132">
        <v>476.66666666666674</v>
      </c>
      <c r="S187" s="132">
        <v>476.66666666666674</v>
      </c>
      <c r="T187" s="132">
        <v>25342.166666666668</v>
      </c>
      <c r="U187" s="132"/>
      <c r="V187" s="75">
        <v>150</v>
      </c>
      <c r="W187" s="75">
        <f t="shared" si="3"/>
        <v>540</v>
      </c>
      <c r="X187" s="75"/>
      <c r="Y187" s="146"/>
      <c r="Z187" s="145"/>
    </row>
    <row r="188" spans="1:26">
      <c r="A188" s="117"/>
      <c r="B188" s="67" t="s">
        <v>1660</v>
      </c>
      <c r="C188" s="67" t="s">
        <v>1661</v>
      </c>
      <c r="D188" s="68" t="s">
        <v>1662</v>
      </c>
      <c r="E188" s="67" t="s">
        <v>1663</v>
      </c>
      <c r="F188" s="74">
        <v>33935</v>
      </c>
      <c r="G188" s="74">
        <v>33340</v>
      </c>
      <c r="H188" s="74">
        <v>32615</v>
      </c>
      <c r="I188" s="75">
        <v>5435.8333333333321</v>
      </c>
      <c r="J188" s="75">
        <v>27179.166666666668</v>
      </c>
      <c r="K188" s="75">
        <v>23917.666666666668</v>
      </c>
      <c r="L188" s="75">
        <v>3261.5</v>
      </c>
      <c r="M188" s="76">
        <v>0.12</v>
      </c>
      <c r="N188" s="75">
        <v>472.5</v>
      </c>
      <c r="O188" s="75">
        <v>52</v>
      </c>
      <c r="P188" s="74">
        <v>20</v>
      </c>
      <c r="Q188" s="75">
        <v>24462.166666666668</v>
      </c>
      <c r="R188" s="132">
        <v>476.66666666666674</v>
      </c>
      <c r="S188" s="132">
        <v>476.66666666666674</v>
      </c>
      <c r="T188" s="132">
        <v>24938.833333333336</v>
      </c>
      <c r="U188" s="132"/>
      <c r="V188" s="75">
        <v>150</v>
      </c>
      <c r="W188" s="75">
        <f t="shared" si="3"/>
        <v>540</v>
      </c>
      <c r="X188" s="75"/>
      <c r="Y188" s="146"/>
      <c r="Z188" s="145"/>
    </row>
    <row r="189" spans="1:26">
      <c r="A189" s="67"/>
      <c r="B189" s="67" t="s">
        <v>1664</v>
      </c>
      <c r="C189" s="67" t="s">
        <v>1623</v>
      </c>
      <c r="D189" s="68" t="s">
        <v>1624</v>
      </c>
      <c r="E189" s="67" t="s">
        <v>1665</v>
      </c>
      <c r="F189" s="74">
        <v>33685</v>
      </c>
      <c r="G189" s="74">
        <v>33090</v>
      </c>
      <c r="H189" s="74">
        <v>32365</v>
      </c>
      <c r="I189" s="75">
        <v>5394.1666666666642</v>
      </c>
      <c r="J189" s="75">
        <v>26970.833333333336</v>
      </c>
      <c r="K189" s="75">
        <v>23734.333333333336</v>
      </c>
      <c r="L189" s="75">
        <v>3236.5</v>
      </c>
      <c r="M189" s="76">
        <v>0.12</v>
      </c>
      <c r="N189" s="75">
        <v>472.5</v>
      </c>
      <c r="O189" s="75">
        <v>52</v>
      </c>
      <c r="P189" s="74">
        <v>20</v>
      </c>
      <c r="Q189" s="75">
        <v>24278.833333333336</v>
      </c>
      <c r="R189" s="132">
        <v>476.66666666666674</v>
      </c>
      <c r="S189" s="132">
        <v>476.66666666666674</v>
      </c>
      <c r="T189" s="132">
        <v>24755.500000000004</v>
      </c>
      <c r="U189" s="132"/>
      <c r="V189" s="75">
        <v>147</v>
      </c>
      <c r="W189" s="75">
        <f t="shared" si="3"/>
        <v>540</v>
      </c>
      <c r="X189" s="75"/>
      <c r="Y189" s="146"/>
      <c r="Z189" s="145"/>
    </row>
    <row r="190" spans="1:26">
      <c r="A190" s="67"/>
      <c r="B190" s="67" t="s">
        <v>1666</v>
      </c>
      <c r="C190" s="67" t="s">
        <v>1667</v>
      </c>
      <c r="D190" s="68" t="s">
        <v>1668</v>
      </c>
      <c r="E190" s="67" t="s">
        <v>1669</v>
      </c>
      <c r="F190" s="74">
        <v>34535</v>
      </c>
      <c r="G190" s="74">
        <v>33940</v>
      </c>
      <c r="H190" s="74">
        <v>33215</v>
      </c>
      <c r="I190" s="75">
        <v>5535.8333333333321</v>
      </c>
      <c r="J190" s="75">
        <v>27679.166666666668</v>
      </c>
      <c r="K190" s="75">
        <v>24357.666666666668</v>
      </c>
      <c r="L190" s="75">
        <v>3321.5</v>
      </c>
      <c r="M190" s="76">
        <v>0.12</v>
      </c>
      <c r="N190" s="75">
        <v>472.5</v>
      </c>
      <c r="O190" s="75">
        <v>52</v>
      </c>
      <c r="P190" s="74">
        <v>20</v>
      </c>
      <c r="Q190" s="75">
        <v>24902.166666666668</v>
      </c>
      <c r="R190" s="132">
        <v>476.66666666666674</v>
      </c>
      <c r="S190" s="132">
        <v>476.66666666666674</v>
      </c>
      <c r="T190" s="132">
        <v>25378.833333333336</v>
      </c>
      <c r="U190" s="132"/>
      <c r="V190" s="75">
        <v>150</v>
      </c>
      <c r="W190" s="75">
        <f t="shared" si="3"/>
        <v>540</v>
      </c>
      <c r="X190" s="75"/>
      <c r="Y190" s="146"/>
      <c r="Z190" s="145"/>
    </row>
    <row r="191" spans="1:26">
      <c r="A191" s="67"/>
      <c r="B191" s="67" t="s">
        <v>1670</v>
      </c>
      <c r="C191" s="67" t="s">
        <v>1667</v>
      </c>
      <c r="D191" s="68" t="s">
        <v>1668</v>
      </c>
      <c r="E191" s="67" t="s">
        <v>1671</v>
      </c>
      <c r="F191" s="74">
        <v>34035</v>
      </c>
      <c r="G191" s="74">
        <v>33440</v>
      </c>
      <c r="H191" s="74">
        <v>32715</v>
      </c>
      <c r="I191" s="75">
        <v>5452.5</v>
      </c>
      <c r="J191" s="75">
        <v>27262.5</v>
      </c>
      <c r="K191" s="75">
        <v>23991</v>
      </c>
      <c r="L191" s="75">
        <v>3271.5</v>
      </c>
      <c r="M191" s="76">
        <v>0.12</v>
      </c>
      <c r="N191" s="75">
        <v>472.5</v>
      </c>
      <c r="O191" s="75">
        <v>52</v>
      </c>
      <c r="P191" s="74">
        <v>20</v>
      </c>
      <c r="Q191" s="75">
        <v>24535.5</v>
      </c>
      <c r="R191" s="132">
        <v>476.66666666666674</v>
      </c>
      <c r="S191" s="132">
        <v>476.66666666666674</v>
      </c>
      <c r="T191" s="132">
        <v>25012.166666666668</v>
      </c>
      <c r="U191" s="132"/>
      <c r="V191" s="75">
        <v>150</v>
      </c>
      <c r="W191" s="75">
        <f t="shared" si="3"/>
        <v>540</v>
      </c>
      <c r="X191" s="75"/>
      <c r="Y191" s="146"/>
      <c r="Z191" s="145"/>
    </row>
    <row r="192" spans="1:26">
      <c r="A192" s="67"/>
      <c r="B192" s="67" t="s">
        <v>1672</v>
      </c>
      <c r="C192" s="67" t="s">
        <v>1627</v>
      </c>
      <c r="D192" s="68" t="s">
        <v>1628</v>
      </c>
      <c r="E192" s="67" t="s">
        <v>2807</v>
      </c>
      <c r="F192" s="74">
        <v>33485</v>
      </c>
      <c r="G192" s="74">
        <v>32890</v>
      </c>
      <c r="H192" s="74">
        <v>32165</v>
      </c>
      <c r="I192" s="75">
        <v>5360.8333333333321</v>
      </c>
      <c r="J192" s="75">
        <v>26804.166666666668</v>
      </c>
      <c r="K192" s="75">
        <v>23587.666666666668</v>
      </c>
      <c r="L192" s="75">
        <v>3216.5</v>
      </c>
      <c r="M192" s="76">
        <v>0.12</v>
      </c>
      <c r="N192" s="75">
        <v>472.5</v>
      </c>
      <c r="O192" s="75">
        <v>52</v>
      </c>
      <c r="P192" s="74">
        <v>20</v>
      </c>
      <c r="Q192" s="75">
        <v>24132.166666666668</v>
      </c>
      <c r="R192" s="132">
        <v>476.66666666666674</v>
      </c>
      <c r="S192" s="132">
        <v>476.66666666666674</v>
      </c>
      <c r="T192" s="132">
        <v>24608.833333333336</v>
      </c>
      <c r="U192" s="132"/>
      <c r="V192" s="75">
        <v>150</v>
      </c>
      <c r="W192" s="75">
        <f t="shared" si="3"/>
        <v>540</v>
      </c>
      <c r="X192" s="75"/>
      <c r="Y192" s="146"/>
      <c r="Z192" s="145"/>
    </row>
    <row r="193" spans="1:26">
      <c r="A193" s="67"/>
      <c r="B193" s="67" t="s">
        <v>1673</v>
      </c>
      <c r="C193" s="67" t="s">
        <v>1631</v>
      </c>
      <c r="D193" s="68" t="s">
        <v>1632</v>
      </c>
      <c r="E193" s="67" t="s">
        <v>1674</v>
      </c>
      <c r="F193" s="74">
        <v>35485</v>
      </c>
      <c r="G193" s="74">
        <v>34890</v>
      </c>
      <c r="H193" s="74">
        <v>34165</v>
      </c>
      <c r="I193" s="75">
        <v>5694.1666666666642</v>
      </c>
      <c r="J193" s="75">
        <v>28470.833333333336</v>
      </c>
      <c r="K193" s="75">
        <v>25054.333333333336</v>
      </c>
      <c r="L193" s="75">
        <v>3416.5</v>
      </c>
      <c r="M193" s="76">
        <v>0.12</v>
      </c>
      <c r="N193" s="75">
        <v>472.5</v>
      </c>
      <c r="O193" s="75">
        <v>52</v>
      </c>
      <c r="P193" s="74">
        <v>20</v>
      </c>
      <c r="Q193" s="75">
        <v>25598.833333333336</v>
      </c>
      <c r="R193" s="132">
        <v>476.66666666666674</v>
      </c>
      <c r="S193" s="132">
        <v>476.66666666666674</v>
      </c>
      <c r="T193" s="132">
        <v>26075.500000000004</v>
      </c>
      <c r="U193" s="132"/>
      <c r="V193" s="75">
        <v>145</v>
      </c>
      <c r="W193" s="75">
        <f t="shared" si="3"/>
        <v>540</v>
      </c>
      <c r="X193" s="75"/>
      <c r="Y193" s="146"/>
      <c r="Z193" s="145"/>
    </row>
    <row r="194" spans="1:26">
      <c r="A194" s="67"/>
      <c r="B194" s="67" t="s">
        <v>1675</v>
      </c>
      <c r="C194" s="67" t="s">
        <v>1676</v>
      </c>
      <c r="D194" s="68" t="s">
        <v>1677</v>
      </c>
      <c r="E194" s="67" t="s">
        <v>1678</v>
      </c>
      <c r="F194" s="74">
        <v>36785</v>
      </c>
      <c r="G194" s="74">
        <v>36190</v>
      </c>
      <c r="H194" s="74">
        <v>35465</v>
      </c>
      <c r="I194" s="75">
        <v>5910.8333333333321</v>
      </c>
      <c r="J194" s="75">
        <v>29554.166666666668</v>
      </c>
      <c r="K194" s="75">
        <v>26007.666666666668</v>
      </c>
      <c r="L194" s="75">
        <v>3546.5</v>
      </c>
      <c r="M194" s="76">
        <v>0.12</v>
      </c>
      <c r="N194" s="75">
        <v>472.5</v>
      </c>
      <c r="O194" s="75">
        <v>52</v>
      </c>
      <c r="P194" s="74">
        <v>20</v>
      </c>
      <c r="Q194" s="75">
        <v>26552.166666666668</v>
      </c>
      <c r="R194" s="132">
        <v>476.66666666666674</v>
      </c>
      <c r="S194" s="132">
        <v>476.66666666666674</v>
      </c>
      <c r="T194" s="132">
        <v>27028.833333333336</v>
      </c>
      <c r="U194" s="132"/>
      <c r="V194" s="75">
        <v>146</v>
      </c>
      <c r="W194" s="75">
        <f t="shared" si="3"/>
        <v>540</v>
      </c>
      <c r="X194" s="75"/>
      <c r="Y194" s="146"/>
      <c r="Z194" s="145"/>
    </row>
    <row r="195" spans="1:26">
      <c r="A195" s="67"/>
      <c r="B195" s="67" t="s">
        <v>1679</v>
      </c>
      <c r="C195" s="67" t="s">
        <v>1676</v>
      </c>
      <c r="D195" s="68" t="s">
        <v>1677</v>
      </c>
      <c r="E195" s="67" t="s">
        <v>1680</v>
      </c>
      <c r="F195" s="74">
        <v>36285</v>
      </c>
      <c r="G195" s="74">
        <v>35690</v>
      </c>
      <c r="H195" s="74">
        <v>34965</v>
      </c>
      <c r="I195" s="75">
        <v>5827.5</v>
      </c>
      <c r="J195" s="75">
        <v>29137.5</v>
      </c>
      <c r="K195" s="75">
        <v>25641</v>
      </c>
      <c r="L195" s="75">
        <v>3496.5</v>
      </c>
      <c r="M195" s="76">
        <v>0.12</v>
      </c>
      <c r="N195" s="75">
        <v>472.5</v>
      </c>
      <c r="O195" s="75">
        <v>52</v>
      </c>
      <c r="P195" s="74">
        <v>20</v>
      </c>
      <c r="Q195" s="75">
        <v>26185.5</v>
      </c>
      <c r="R195" s="132">
        <v>476.66666666666674</v>
      </c>
      <c r="S195" s="132">
        <v>476.66666666666674</v>
      </c>
      <c r="T195" s="132">
        <v>26662.166666666668</v>
      </c>
      <c r="U195" s="132"/>
      <c r="V195" s="75">
        <v>146</v>
      </c>
      <c r="W195" s="75">
        <f t="shared" si="3"/>
        <v>540</v>
      </c>
      <c r="X195" s="75"/>
      <c r="Y195" s="146"/>
      <c r="Z195" s="145"/>
    </row>
    <row r="196" spans="1:26">
      <c r="A196" s="67"/>
      <c r="B196" s="67" t="s">
        <v>1681</v>
      </c>
      <c r="C196" s="67" t="s">
        <v>1682</v>
      </c>
      <c r="D196" s="68" t="s">
        <v>1683</v>
      </c>
      <c r="E196" s="67" t="s">
        <v>1684</v>
      </c>
      <c r="F196" s="74">
        <v>35735</v>
      </c>
      <c r="G196" s="74">
        <v>35140</v>
      </c>
      <c r="H196" s="74">
        <v>34415</v>
      </c>
      <c r="I196" s="75">
        <v>5735.8333333333321</v>
      </c>
      <c r="J196" s="75">
        <v>28679.166666666668</v>
      </c>
      <c r="K196" s="75">
        <v>25237.666666666668</v>
      </c>
      <c r="L196" s="75">
        <v>3441.5</v>
      </c>
      <c r="M196" s="76">
        <v>0.12</v>
      </c>
      <c r="N196" s="75">
        <v>472.5</v>
      </c>
      <c r="O196" s="75">
        <v>52</v>
      </c>
      <c r="P196" s="74">
        <v>20</v>
      </c>
      <c r="Q196" s="75">
        <v>25782.166666666668</v>
      </c>
      <c r="R196" s="132">
        <v>476.66666666666674</v>
      </c>
      <c r="S196" s="132">
        <v>476.66666666666674</v>
      </c>
      <c r="T196" s="132">
        <v>26258.833333333336</v>
      </c>
      <c r="U196" s="132"/>
      <c r="V196" s="75">
        <v>150</v>
      </c>
      <c r="W196" s="75">
        <f t="shared" si="3"/>
        <v>540</v>
      </c>
      <c r="X196" s="75"/>
      <c r="Y196" s="146"/>
      <c r="Z196" s="145"/>
    </row>
    <row r="197" spans="1:26">
      <c r="A197" s="67"/>
      <c r="B197" s="84" t="s">
        <v>1685</v>
      </c>
      <c r="C197" s="69"/>
      <c r="D197" s="70"/>
      <c r="E197" s="69"/>
      <c r="F197" s="70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 t="str">
        <f t="shared" si="3"/>
        <v/>
      </c>
      <c r="X197" s="73"/>
      <c r="Y197" s="73"/>
      <c r="Z197" s="73"/>
    </row>
    <row r="198" spans="1:26">
      <c r="A198" s="117"/>
      <c r="B198" s="128" t="s">
        <v>107</v>
      </c>
      <c r="C198" s="88" t="s">
        <v>1686</v>
      </c>
      <c r="D198" s="68">
        <v>105256</v>
      </c>
      <c r="E198" s="88" t="s">
        <v>1687</v>
      </c>
      <c r="F198" s="74">
        <v>27185</v>
      </c>
      <c r="G198" s="74">
        <v>26590</v>
      </c>
      <c r="H198" s="74">
        <v>25865</v>
      </c>
      <c r="I198" s="75">
        <v>4310.8333333333321</v>
      </c>
      <c r="J198" s="75">
        <v>21554.166666666668</v>
      </c>
      <c r="K198" s="75">
        <v>18967.666666666668</v>
      </c>
      <c r="L198" s="75">
        <v>2586.5</v>
      </c>
      <c r="M198" s="90">
        <v>0.12</v>
      </c>
      <c r="N198" s="75">
        <v>472.5</v>
      </c>
      <c r="O198" s="75">
        <v>52</v>
      </c>
      <c r="P198" s="74">
        <v>20</v>
      </c>
      <c r="Q198" s="75">
        <v>19512.166666666668</v>
      </c>
      <c r="R198" s="132">
        <v>476.66666666666674</v>
      </c>
      <c r="S198" s="132">
        <v>476.66666666666674</v>
      </c>
      <c r="T198" s="132">
        <v>19988.833333333336</v>
      </c>
      <c r="U198" s="132"/>
      <c r="V198" s="75">
        <v>131</v>
      </c>
      <c r="W198" s="75">
        <f t="shared" si="3"/>
        <v>540</v>
      </c>
      <c r="X198" s="75"/>
      <c r="Y198" s="146"/>
      <c r="Z198" s="145"/>
    </row>
    <row r="199" spans="1:26">
      <c r="A199" s="81"/>
      <c r="B199" s="128" t="s">
        <v>108</v>
      </c>
      <c r="C199" s="88" t="s">
        <v>1688</v>
      </c>
      <c r="D199" s="68">
        <v>105257</v>
      </c>
      <c r="E199" s="88" t="s">
        <v>1689</v>
      </c>
      <c r="F199" s="74">
        <v>28135</v>
      </c>
      <c r="G199" s="74">
        <v>27540</v>
      </c>
      <c r="H199" s="74">
        <v>26815</v>
      </c>
      <c r="I199" s="75">
        <v>4469.1666666666642</v>
      </c>
      <c r="J199" s="75">
        <v>22345.833333333336</v>
      </c>
      <c r="K199" s="75">
        <v>19664.333333333336</v>
      </c>
      <c r="L199" s="75">
        <v>2681.5</v>
      </c>
      <c r="M199" s="90">
        <v>0.12</v>
      </c>
      <c r="N199" s="75">
        <v>472.5</v>
      </c>
      <c r="O199" s="75">
        <v>52</v>
      </c>
      <c r="P199" s="74">
        <v>20</v>
      </c>
      <c r="Q199" s="75">
        <v>20208.833333333336</v>
      </c>
      <c r="R199" s="132">
        <v>476.66666666666674</v>
      </c>
      <c r="S199" s="132">
        <v>476.66666666666674</v>
      </c>
      <c r="T199" s="132">
        <v>20685.500000000004</v>
      </c>
      <c r="U199" s="132"/>
      <c r="V199" s="75">
        <v>140</v>
      </c>
      <c r="W199" s="75">
        <f t="shared" si="3"/>
        <v>540</v>
      </c>
      <c r="X199" s="75"/>
      <c r="Y199" s="146"/>
      <c r="Z199" s="145"/>
    </row>
    <row r="200" spans="1:26">
      <c r="A200" s="81"/>
      <c r="B200" s="128" t="s">
        <v>109</v>
      </c>
      <c r="C200" s="88" t="s">
        <v>1690</v>
      </c>
      <c r="D200" s="68">
        <v>105258</v>
      </c>
      <c r="E200" s="88" t="s">
        <v>1691</v>
      </c>
      <c r="F200" s="74">
        <v>29685</v>
      </c>
      <c r="G200" s="74">
        <v>29090</v>
      </c>
      <c r="H200" s="74">
        <v>28365</v>
      </c>
      <c r="I200" s="75">
        <v>4727.5</v>
      </c>
      <c r="J200" s="75">
        <v>23637.5</v>
      </c>
      <c r="K200" s="75">
        <v>20801</v>
      </c>
      <c r="L200" s="75">
        <v>2836.5</v>
      </c>
      <c r="M200" s="90">
        <v>0.12</v>
      </c>
      <c r="N200" s="75">
        <v>472.5</v>
      </c>
      <c r="O200" s="75">
        <v>52</v>
      </c>
      <c r="P200" s="74">
        <v>20</v>
      </c>
      <c r="Q200" s="75">
        <v>21345.5</v>
      </c>
      <c r="R200" s="132">
        <v>476.66666666666674</v>
      </c>
      <c r="S200" s="132">
        <v>476.66666666666674</v>
      </c>
      <c r="T200" s="132">
        <v>21822.166666666668</v>
      </c>
      <c r="U200" s="132"/>
      <c r="V200" s="75">
        <v>141</v>
      </c>
      <c r="W200" s="75">
        <f t="shared" si="3"/>
        <v>540</v>
      </c>
      <c r="X200" s="75"/>
      <c r="Y200" s="146"/>
      <c r="Z200" s="145"/>
    </row>
    <row r="201" spans="1:26">
      <c r="A201" s="81"/>
      <c r="B201" s="67" t="s">
        <v>110</v>
      </c>
      <c r="C201" s="88" t="s">
        <v>1692</v>
      </c>
      <c r="D201" s="68">
        <v>105259</v>
      </c>
      <c r="E201" s="88" t="s">
        <v>1693</v>
      </c>
      <c r="F201" s="74">
        <v>28985</v>
      </c>
      <c r="G201" s="74">
        <v>28390</v>
      </c>
      <c r="H201" s="74">
        <v>27665</v>
      </c>
      <c r="I201" s="75">
        <v>4610.8333333333321</v>
      </c>
      <c r="J201" s="75">
        <v>23054.166666666668</v>
      </c>
      <c r="K201" s="75">
        <v>20287.666666666668</v>
      </c>
      <c r="L201" s="75">
        <v>2766.5</v>
      </c>
      <c r="M201" s="90">
        <v>0.12</v>
      </c>
      <c r="N201" s="75">
        <v>472.5</v>
      </c>
      <c r="O201" s="75">
        <v>52</v>
      </c>
      <c r="P201" s="74">
        <v>20</v>
      </c>
      <c r="Q201" s="75">
        <v>20832.166666666668</v>
      </c>
      <c r="R201" s="132">
        <v>476.66666666666674</v>
      </c>
      <c r="S201" s="132">
        <v>476.66666666666674</v>
      </c>
      <c r="T201" s="132">
        <v>21308.833333333336</v>
      </c>
      <c r="U201" s="132"/>
      <c r="V201" s="75">
        <v>134</v>
      </c>
      <c r="W201" s="75">
        <f t="shared" si="3"/>
        <v>540</v>
      </c>
      <c r="X201" s="75"/>
      <c r="Y201" s="146"/>
      <c r="Z201" s="145"/>
    </row>
    <row r="202" spans="1:26">
      <c r="A202" s="81"/>
      <c r="B202" s="67" t="s">
        <v>112</v>
      </c>
      <c r="C202" s="88" t="s">
        <v>1694</v>
      </c>
      <c r="D202" s="68">
        <v>105260</v>
      </c>
      <c r="E202" s="88" t="s">
        <v>1695</v>
      </c>
      <c r="F202" s="74">
        <v>29935</v>
      </c>
      <c r="G202" s="74">
        <v>29340</v>
      </c>
      <c r="H202" s="74">
        <v>28615</v>
      </c>
      <c r="I202" s="75">
        <v>4769.1666666666642</v>
      </c>
      <c r="J202" s="75">
        <v>23845.833333333336</v>
      </c>
      <c r="K202" s="75">
        <v>20984.333333333336</v>
      </c>
      <c r="L202" s="75">
        <v>2861.5</v>
      </c>
      <c r="M202" s="90">
        <v>0.12</v>
      </c>
      <c r="N202" s="75">
        <v>472.5</v>
      </c>
      <c r="O202" s="75">
        <v>52</v>
      </c>
      <c r="P202" s="74">
        <v>20</v>
      </c>
      <c r="Q202" s="75">
        <v>21528.833333333336</v>
      </c>
      <c r="R202" s="132">
        <v>476.66666666666674</v>
      </c>
      <c r="S202" s="132">
        <v>476.66666666666674</v>
      </c>
      <c r="T202" s="132">
        <v>22005.500000000004</v>
      </c>
      <c r="U202" s="132"/>
      <c r="V202" s="75">
        <v>147</v>
      </c>
      <c r="W202" s="75">
        <f t="shared" si="3"/>
        <v>540</v>
      </c>
      <c r="X202" s="75"/>
      <c r="Y202" s="146"/>
      <c r="Z202" s="145"/>
    </row>
    <row r="203" spans="1:26">
      <c r="A203" s="81"/>
      <c r="B203" s="128" t="s">
        <v>114</v>
      </c>
      <c r="C203" s="88" t="s">
        <v>1696</v>
      </c>
      <c r="D203" s="68">
        <v>105261</v>
      </c>
      <c r="E203" s="88" t="s">
        <v>1697</v>
      </c>
      <c r="F203" s="74">
        <v>31485</v>
      </c>
      <c r="G203" s="74">
        <v>30890</v>
      </c>
      <c r="H203" s="74">
        <v>30165</v>
      </c>
      <c r="I203" s="75">
        <v>5027.5</v>
      </c>
      <c r="J203" s="75">
        <v>25137.5</v>
      </c>
      <c r="K203" s="75">
        <v>22121</v>
      </c>
      <c r="L203" s="75">
        <v>3016.5</v>
      </c>
      <c r="M203" s="90">
        <v>0.12</v>
      </c>
      <c r="N203" s="75">
        <v>472.5</v>
      </c>
      <c r="O203" s="75">
        <v>52</v>
      </c>
      <c r="P203" s="74">
        <v>20</v>
      </c>
      <c r="Q203" s="75">
        <v>22665.5</v>
      </c>
      <c r="R203" s="132">
        <v>476.66666666666674</v>
      </c>
      <c r="S203" s="132">
        <v>476.66666666666674</v>
      </c>
      <c r="T203" s="132">
        <v>23142.166666666668</v>
      </c>
      <c r="U203" s="132"/>
      <c r="V203" s="75">
        <v>145</v>
      </c>
      <c r="W203" s="75">
        <f t="shared" si="3"/>
        <v>540</v>
      </c>
      <c r="X203" s="75"/>
      <c r="Y203" s="146"/>
      <c r="Z203" s="145"/>
    </row>
    <row r="204" spans="1:26">
      <c r="A204" s="81"/>
      <c r="B204" s="128" t="s">
        <v>116</v>
      </c>
      <c r="C204" s="88" t="s">
        <v>1698</v>
      </c>
      <c r="D204" s="68">
        <v>105262</v>
      </c>
      <c r="E204" s="88" t="s">
        <v>1699</v>
      </c>
      <c r="F204" s="74">
        <v>31385</v>
      </c>
      <c r="G204" s="74">
        <v>30790</v>
      </c>
      <c r="H204" s="74">
        <v>30065</v>
      </c>
      <c r="I204" s="75">
        <v>5010.8333333333321</v>
      </c>
      <c r="J204" s="75">
        <v>25054.166666666668</v>
      </c>
      <c r="K204" s="75">
        <v>22047.666666666668</v>
      </c>
      <c r="L204" s="75">
        <v>3006.5</v>
      </c>
      <c r="M204" s="90">
        <v>0.12</v>
      </c>
      <c r="N204" s="75">
        <v>472.5</v>
      </c>
      <c r="O204" s="75">
        <v>52</v>
      </c>
      <c r="P204" s="74">
        <v>20</v>
      </c>
      <c r="Q204" s="75">
        <v>22592.166666666668</v>
      </c>
      <c r="R204" s="132">
        <v>476.66666666666674</v>
      </c>
      <c r="S204" s="132">
        <v>476.66666666666674</v>
      </c>
      <c r="T204" s="132">
        <v>23068.833333333336</v>
      </c>
      <c r="U204" s="132"/>
      <c r="V204" s="75">
        <v>135</v>
      </c>
      <c r="W204" s="75">
        <f t="shared" si="3"/>
        <v>540</v>
      </c>
      <c r="X204" s="75"/>
      <c r="Y204" s="146"/>
      <c r="Z204" s="145"/>
    </row>
    <row r="205" spans="1:26">
      <c r="A205" s="81"/>
      <c r="B205" s="128" t="s">
        <v>120</v>
      </c>
      <c r="C205" s="88" t="s">
        <v>1700</v>
      </c>
      <c r="D205" s="68">
        <v>105263</v>
      </c>
      <c r="E205" s="88" t="s">
        <v>1701</v>
      </c>
      <c r="F205" s="74">
        <v>32335</v>
      </c>
      <c r="G205" s="74">
        <v>31740</v>
      </c>
      <c r="H205" s="74">
        <v>31015</v>
      </c>
      <c r="I205" s="75">
        <v>5169.1666666666642</v>
      </c>
      <c r="J205" s="75">
        <v>25845.833333333336</v>
      </c>
      <c r="K205" s="75">
        <v>22744.333333333336</v>
      </c>
      <c r="L205" s="75">
        <v>3101.5</v>
      </c>
      <c r="M205" s="90">
        <v>0.12</v>
      </c>
      <c r="N205" s="75">
        <v>472.5</v>
      </c>
      <c r="O205" s="75">
        <v>52</v>
      </c>
      <c r="P205" s="74">
        <v>20</v>
      </c>
      <c r="Q205" s="75">
        <v>23288.833333333336</v>
      </c>
      <c r="R205" s="132">
        <v>476.66666666666674</v>
      </c>
      <c r="S205" s="132">
        <v>476.66666666666674</v>
      </c>
      <c r="T205" s="132">
        <v>23765.500000000004</v>
      </c>
      <c r="U205" s="132"/>
      <c r="V205" s="75">
        <v>147</v>
      </c>
      <c r="W205" s="75">
        <f t="shared" ref="W205:W268" si="4">IF(F205-G205-55&lt;0,"",F205-G205-55)</f>
        <v>540</v>
      </c>
      <c r="X205" s="75"/>
      <c r="Y205" s="146"/>
      <c r="Z205" s="145"/>
    </row>
    <row r="206" spans="1:26">
      <c r="A206" s="81"/>
      <c r="B206" s="128" t="s">
        <v>124</v>
      </c>
      <c r="C206" s="88" t="s">
        <v>1702</v>
      </c>
      <c r="D206" s="68">
        <v>105264</v>
      </c>
      <c r="E206" s="88" t="s">
        <v>1703</v>
      </c>
      <c r="F206" s="74">
        <v>33885</v>
      </c>
      <c r="G206" s="74">
        <v>33290</v>
      </c>
      <c r="H206" s="74">
        <v>32565</v>
      </c>
      <c r="I206" s="75">
        <v>5427.5</v>
      </c>
      <c r="J206" s="75">
        <v>27137.5</v>
      </c>
      <c r="K206" s="75">
        <v>23881</v>
      </c>
      <c r="L206" s="75">
        <v>3256.5</v>
      </c>
      <c r="M206" s="90">
        <v>0.12</v>
      </c>
      <c r="N206" s="75">
        <v>472.5</v>
      </c>
      <c r="O206" s="75">
        <v>52</v>
      </c>
      <c r="P206" s="74">
        <v>20</v>
      </c>
      <c r="Q206" s="75">
        <v>24425.5</v>
      </c>
      <c r="R206" s="132">
        <v>476.66666666666674</v>
      </c>
      <c r="S206" s="132">
        <v>476.66666666666674</v>
      </c>
      <c r="T206" s="132">
        <v>24902.166666666668</v>
      </c>
      <c r="U206" s="132"/>
      <c r="V206" s="75">
        <v>145</v>
      </c>
      <c r="W206" s="75">
        <f t="shared" si="4"/>
        <v>540</v>
      </c>
      <c r="X206" s="75"/>
      <c r="Y206" s="146"/>
      <c r="Z206" s="145"/>
    </row>
    <row r="207" spans="1:26">
      <c r="A207" s="81"/>
      <c r="B207" s="128" t="s">
        <v>128</v>
      </c>
      <c r="C207" s="88" t="s">
        <v>1704</v>
      </c>
      <c r="D207" s="68">
        <v>105268</v>
      </c>
      <c r="E207" s="88" t="s">
        <v>1705</v>
      </c>
      <c r="F207" s="74">
        <v>31385</v>
      </c>
      <c r="G207" s="74">
        <v>30790</v>
      </c>
      <c r="H207" s="74">
        <v>30065</v>
      </c>
      <c r="I207" s="75">
        <v>5010.8333333333321</v>
      </c>
      <c r="J207" s="75">
        <v>25054.166666666668</v>
      </c>
      <c r="K207" s="75">
        <v>22047.666666666668</v>
      </c>
      <c r="L207" s="75">
        <v>3006.5</v>
      </c>
      <c r="M207" s="90">
        <v>0.12</v>
      </c>
      <c r="N207" s="75">
        <v>472.5</v>
      </c>
      <c r="O207" s="75">
        <v>52</v>
      </c>
      <c r="P207" s="74">
        <v>20</v>
      </c>
      <c r="Q207" s="75">
        <v>22592.166666666668</v>
      </c>
      <c r="R207" s="132">
        <v>476.66666666666674</v>
      </c>
      <c r="S207" s="132">
        <v>476.66666666666674</v>
      </c>
      <c r="T207" s="132">
        <v>23068.833333333336</v>
      </c>
      <c r="U207" s="132"/>
      <c r="V207" s="75">
        <v>133</v>
      </c>
      <c r="W207" s="75">
        <f t="shared" si="4"/>
        <v>540</v>
      </c>
      <c r="X207" s="75"/>
      <c r="Y207" s="146"/>
      <c r="Z207" s="145"/>
    </row>
    <row r="208" spans="1:26">
      <c r="A208" s="81"/>
      <c r="B208" s="128" t="s">
        <v>130</v>
      </c>
      <c r="C208" s="88" t="s">
        <v>1706</v>
      </c>
      <c r="D208" s="68">
        <v>105269</v>
      </c>
      <c r="E208" s="88" t="s">
        <v>1707</v>
      </c>
      <c r="F208" s="74">
        <v>32335</v>
      </c>
      <c r="G208" s="74">
        <v>31740</v>
      </c>
      <c r="H208" s="74">
        <v>31015</v>
      </c>
      <c r="I208" s="75">
        <v>5169.1666666666642</v>
      </c>
      <c r="J208" s="75">
        <v>25845.833333333336</v>
      </c>
      <c r="K208" s="75">
        <v>22744.333333333336</v>
      </c>
      <c r="L208" s="75">
        <v>3101.5</v>
      </c>
      <c r="M208" s="90">
        <v>0.12</v>
      </c>
      <c r="N208" s="75">
        <v>472.5</v>
      </c>
      <c r="O208" s="75">
        <v>52</v>
      </c>
      <c r="P208" s="74">
        <v>20</v>
      </c>
      <c r="Q208" s="75">
        <v>23288.833333333336</v>
      </c>
      <c r="R208" s="132">
        <v>476.66666666666674</v>
      </c>
      <c r="S208" s="132">
        <v>476.66666666666674</v>
      </c>
      <c r="T208" s="132">
        <v>23765.500000000004</v>
      </c>
      <c r="U208" s="132"/>
      <c r="V208" s="75">
        <v>145</v>
      </c>
      <c r="W208" s="75">
        <f t="shared" si="4"/>
        <v>540</v>
      </c>
      <c r="X208" s="75"/>
      <c r="Y208" s="146"/>
      <c r="Z208" s="145"/>
    </row>
    <row r="209" spans="1:26">
      <c r="A209" s="81"/>
      <c r="B209" s="128" t="s">
        <v>132</v>
      </c>
      <c r="C209" s="88" t="s">
        <v>1708</v>
      </c>
      <c r="D209" s="68">
        <v>105270</v>
      </c>
      <c r="E209" s="88" t="s">
        <v>1709</v>
      </c>
      <c r="F209" s="74">
        <v>33885</v>
      </c>
      <c r="G209" s="74">
        <v>33290</v>
      </c>
      <c r="H209" s="74">
        <v>32565</v>
      </c>
      <c r="I209" s="75">
        <v>5427.5</v>
      </c>
      <c r="J209" s="75">
        <v>27137.5</v>
      </c>
      <c r="K209" s="75">
        <v>23881</v>
      </c>
      <c r="L209" s="75">
        <v>3256.5</v>
      </c>
      <c r="M209" s="90">
        <v>0.12</v>
      </c>
      <c r="N209" s="75">
        <v>472.5</v>
      </c>
      <c r="O209" s="75">
        <v>52</v>
      </c>
      <c r="P209" s="74">
        <v>20</v>
      </c>
      <c r="Q209" s="75">
        <v>24425.5</v>
      </c>
      <c r="R209" s="132">
        <v>476.66666666666674</v>
      </c>
      <c r="S209" s="132">
        <v>476.66666666666674</v>
      </c>
      <c r="T209" s="132">
        <v>24902.166666666668</v>
      </c>
      <c r="U209" s="132"/>
      <c r="V209" s="75">
        <v>144</v>
      </c>
      <c r="W209" s="75">
        <f t="shared" si="4"/>
        <v>540</v>
      </c>
      <c r="X209" s="75"/>
      <c r="Y209" s="146"/>
      <c r="Z209" s="145"/>
    </row>
    <row r="210" spans="1:26">
      <c r="A210" s="81"/>
      <c r="B210" s="84" t="s">
        <v>2808</v>
      </c>
      <c r="C210" s="69"/>
      <c r="D210" s="70"/>
      <c r="E210" s="69"/>
      <c r="F210" s="70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 t="str">
        <f t="shared" si="4"/>
        <v/>
      </c>
      <c r="X210" s="73"/>
      <c r="Y210" s="73"/>
      <c r="Z210" s="73"/>
    </row>
    <row r="211" spans="1:26">
      <c r="A211" s="81"/>
      <c r="B211" s="128" t="s">
        <v>111</v>
      </c>
      <c r="C211" s="88" t="s">
        <v>1692</v>
      </c>
      <c r="D211" s="68">
        <v>105259</v>
      </c>
      <c r="E211" s="88" t="s">
        <v>1710</v>
      </c>
      <c r="F211" s="74">
        <v>29485</v>
      </c>
      <c r="G211" s="74">
        <v>28890</v>
      </c>
      <c r="H211" s="74">
        <v>28165</v>
      </c>
      <c r="I211" s="75">
        <v>4694.1666666666642</v>
      </c>
      <c r="J211" s="75">
        <v>23470.833333333336</v>
      </c>
      <c r="K211" s="75">
        <v>20654.333333333336</v>
      </c>
      <c r="L211" s="75">
        <v>2816.5</v>
      </c>
      <c r="M211" s="90">
        <v>0.12</v>
      </c>
      <c r="N211" s="75">
        <v>472.5</v>
      </c>
      <c r="O211" s="75">
        <v>52</v>
      </c>
      <c r="P211" s="74">
        <v>20</v>
      </c>
      <c r="Q211" s="75">
        <v>21198.833333333336</v>
      </c>
      <c r="R211" s="132">
        <v>476.66666666666674</v>
      </c>
      <c r="S211" s="132">
        <v>476.66666666666674</v>
      </c>
      <c r="T211" s="132">
        <v>21675.500000000004</v>
      </c>
      <c r="U211" s="132"/>
      <c r="V211" s="75">
        <v>134</v>
      </c>
      <c r="W211" s="75">
        <f t="shared" si="4"/>
        <v>540</v>
      </c>
      <c r="X211" s="75"/>
      <c r="Y211" s="146"/>
      <c r="Z211" s="145"/>
    </row>
    <row r="212" spans="1:26">
      <c r="A212" s="81"/>
      <c r="B212" s="128" t="s">
        <v>113</v>
      </c>
      <c r="C212" s="88" t="s">
        <v>1694</v>
      </c>
      <c r="D212" s="68">
        <v>105260</v>
      </c>
      <c r="E212" s="88" t="s">
        <v>1711</v>
      </c>
      <c r="F212" s="74">
        <v>30435</v>
      </c>
      <c r="G212" s="74">
        <v>29840</v>
      </c>
      <c r="H212" s="74">
        <v>29115</v>
      </c>
      <c r="I212" s="75">
        <v>4852.5</v>
      </c>
      <c r="J212" s="75">
        <v>24262.5</v>
      </c>
      <c r="K212" s="75">
        <v>21351</v>
      </c>
      <c r="L212" s="75">
        <v>2911.5</v>
      </c>
      <c r="M212" s="90">
        <v>0.12</v>
      </c>
      <c r="N212" s="75">
        <v>472.5</v>
      </c>
      <c r="O212" s="75">
        <v>52</v>
      </c>
      <c r="P212" s="74">
        <v>20</v>
      </c>
      <c r="Q212" s="75">
        <v>21895.5</v>
      </c>
      <c r="R212" s="132">
        <v>476.66666666666674</v>
      </c>
      <c r="S212" s="132">
        <v>476.66666666666674</v>
      </c>
      <c r="T212" s="132">
        <v>22372.166666666668</v>
      </c>
      <c r="U212" s="132"/>
      <c r="V212" s="75">
        <v>147</v>
      </c>
      <c r="W212" s="75">
        <f t="shared" si="4"/>
        <v>540</v>
      </c>
      <c r="X212" s="75"/>
      <c r="Y212" s="146"/>
      <c r="Z212" s="145"/>
    </row>
    <row r="213" spans="1:26">
      <c r="A213" s="81"/>
      <c r="B213" s="128" t="s">
        <v>115</v>
      </c>
      <c r="C213" s="88" t="s">
        <v>1696</v>
      </c>
      <c r="D213" s="68">
        <v>105261</v>
      </c>
      <c r="E213" s="88" t="s">
        <v>1712</v>
      </c>
      <c r="F213" s="74">
        <v>31985</v>
      </c>
      <c r="G213" s="74">
        <v>31390</v>
      </c>
      <c r="H213" s="74">
        <v>30665</v>
      </c>
      <c r="I213" s="75">
        <v>5110.8333333333321</v>
      </c>
      <c r="J213" s="75">
        <v>25554.166666666668</v>
      </c>
      <c r="K213" s="75">
        <v>22487.666666666668</v>
      </c>
      <c r="L213" s="75">
        <v>3066.5</v>
      </c>
      <c r="M213" s="90">
        <v>0.12</v>
      </c>
      <c r="N213" s="75">
        <v>472.5</v>
      </c>
      <c r="O213" s="75">
        <v>52</v>
      </c>
      <c r="P213" s="74">
        <v>20</v>
      </c>
      <c r="Q213" s="75">
        <v>23032.166666666668</v>
      </c>
      <c r="R213" s="132">
        <v>476.66666666666674</v>
      </c>
      <c r="S213" s="132">
        <v>476.66666666666674</v>
      </c>
      <c r="T213" s="132">
        <v>23508.833333333336</v>
      </c>
      <c r="U213" s="132"/>
      <c r="V213" s="75">
        <v>145</v>
      </c>
      <c r="W213" s="75">
        <f t="shared" si="4"/>
        <v>540</v>
      </c>
      <c r="X213" s="75"/>
      <c r="Y213" s="146"/>
      <c r="Z213" s="145"/>
    </row>
    <row r="214" spans="1:26">
      <c r="A214" s="81"/>
      <c r="B214" s="128" t="s">
        <v>117</v>
      </c>
      <c r="C214" s="88" t="s">
        <v>1698</v>
      </c>
      <c r="D214" s="68">
        <v>105262</v>
      </c>
      <c r="E214" s="88" t="s">
        <v>1713</v>
      </c>
      <c r="F214" s="74">
        <v>31885</v>
      </c>
      <c r="G214" s="74">
        <v>31290</v>
      </c>
      <c r="H214" s="74">
        <v>30565</v>
      </c>
      <c r="I214" s="75">
        <v>5094.1666666666642</v>
      </c>
      <c r="J214" s="75">
        <v>25470.833333333336</v>
      </c>
      <c r="K214" s="75">
        <v>22414.333333333336</v>
      </c>
      <c r="L214" s="75">
        <v>3056.5</v>
      </c>
      <c r="M214" s="90">
        <v>0.12</v>
      </c>
      <c r="N214" s="75">
        <v>472.5</v>
      </c>
      <c r="O214" s="75">
        <v>52</v>
      </c>
      <c r="P214" s="74">
        <v>20</v>
      </c>
      <c r="Q214" s="75">
        <v>22958.833333333336</v>
      </c>
      <c r="R214" s="132">
        <v>476.66666666666674</v>
      </c>
      <c r="S214" s="132">
        <v>476.66666666666674</v>
      </c>
      <c r="T214" s="132">
        <v>23435.500000000004</v>
      </c>
      <c r="U214" s="132"/>
      <c r="V214" s="75">
        <v>135</v>
      </c>
      <c r="W214" s="75">
        <f t="shared" si="4"/>
        <v>540</v>
      </c>
      <c r="X214" s="75"/>
      <c r="Y214" s="146"/>
      <c r="Z214" s="145"/>
    </row>
    <row r="215" spans="1:26">
      <c r="A215" s="81"/>
      <c r="B215" s="128" t="s">
        <v>121</v>
      </c>
      <c r="C215" s="88" t="s">
        <v>1700</v>
      </c>
      <c r="D215" s="68">
        <v>105263</v>
      </c>
      <c r="E215" s="88" t="s">
        <v>1714</v>
      </c>
      <c r="F215" s="74">
        <v>32835</v>
      </c>
      <c r="G215" s="74">
        <v>32240</v>
      </c>
      <c r="H215" s="74">
        <v>31515</v>
      </c>
      <c r="I215" s="75">
        <v>5252.5</v>
      </c>
      <c r="J215" s="75">
        <v>26262.5</v>
      </c>
      <c r="K215" s="75">
        <v>23111</v>
      </c>
      <c r="L215" s="75">
        <v>3151.5</v>
      </c>
      <c r="M215" s="90">
        <v>0.12</v>
      </c>
      <c r="N215" s="75">
        <v>472.5</v>
      </c>
      <c r="O215" s="75">
        <v>52</v>
      </c>
      <c r="P215" s="74">
        <v>20</v>
      </c>
      <c r="Q215" s="75">
        <v>23655.5</v>
      </c>
      <c r="R215" s="132">
        <v>476.66666666666674</v>
      </c>
      <c r="S215" s="132">
        <v>476.66666666666674</v>
      </c>
      <c r="T215" s="132">
        <v>24132.166666666668</v>
      </c>
      <c r="U215" s="132"/>
      <c r="V215" s="75">
        <v>147</v>
      </c>
      <c r="W215" s="75">
        <f t="shared" si="4"/>
        <v>540</v>
      </c>
      <c r="X215" s="75"/>
      <c r="Y215" s="146"/>
      <c r="Z215" s="145"/>
    </row>
    <row r="216" spans="1:26">
      <c r="A216" s="81"/>
      <c r="B216" s="128" t="s">
        <v>125</v>
      </c>
      <c r="C216" s="88" t="s">
        <v>1702</v>
      </c>
      <c r="D216" s="68">
        <v>105264</v>
      </c>
      <c r="E216" s="88" t="s">
        <v>1715</v>
      </c>
      <c r="F216" s="74">
        <v>34385</v>
      </c>
      <c r="G216" s="74">
        <v>33790</v>
      </c>
      <c r="H216" s="74">
        <v>33065</v>
      </c>
      <c r="I216" s="75">
        <v>5510.8333333333321</v>
      </c>
      <c r="J216" s="75">
        <v>27554.166666666668</v>
      </c>
      <c r="K216" s="75">
        <v>24247.666666666668</v>
      </c>
      <c r="L216" s="75">
        <v>3306.5</v>
      </c>
      <c r="M216" s="90">
        <v>0.12</v>
      </c>
      <c r="N216" s="75">
        <v>472.5</v>
      </c>
      <c r="O216" s="75">
        <v>52</v>
      </c>
      <c r="P216" s="74">
        <v>20</v>
      </c>
      <c r="Q216" s="75">
        <v>24792.166666666668</v>
      </c>
      <c r="R216" s="132">
        <v>476.66666666666674</v>
      </c>
      <c r="S216" s="132">
        <v>476.66666666666674</v>
      </c>
      <c r="T216" s="132">
        <v>25268.833333333336</v>
      </c>
      <c r="U216" s="132"/>
      <c r="V216" s="75">
        <v>145</v>
      </c>
      <c r="W216" s="75">
        <f t="shared" si="4"/>
        <v>540</v>
      </c>
      <c r="X216" s="75"/>
      <c r="Y216" s="146"/>
      <c r="Z216" s="145"/>
    </row>
    <row r="217" spans="1:26">
      <c r="A217" s="117"/>
      <c r="B217" s="128" t="s">
        <v>118</v>
      </c>
      <c r="C217" s="88" t="s">
        <v>1716</v>
      </c>
      <c r="D217" s="68">
        <v>105265</v>
      </c>
      <c r="E217" s="88" t="s">
        <v>1717</v>
      </c>
      <c r="F217" s="74">
        <v>32235</v>
      </c>
      <c r="G217" s="74">
        <v>31640</v>
      </c>
      <c r="H217" s="74">
        <v>30915</v>
      </c>
      <c r="I217" s="75">
        <v>5152.5</v>
      </c>
      <c r="J217" s="75">
        <v>25762.5</v>
      </c>
      <c r="K217" s="75">
        <v>22671</v>
      </c>
      <c r="L217" s="75">
        <v>3091.5</v>
      </c>
      <c r="M217" s="90">
        <v>0.12</v>
      </c>
      <c r="N217" s="75">
        <v>472.5</v>
      </c>
      <c r="O217" s="75">
        <v>52</v>
      </c>
      <c r="P217" s="74">
        <v>20</v>
      </c>
      <c r="Q217" s="75">
        <v>23215.5</v>
      </c>
      <c r="R217" s="132">
        <v>476.66666666666674</v>
      </c>
      <c r="S217" s="132">
        <v>476.66666666666674</v>
      </c>
      <c r="T217" s="132">
        <v>23692.166666666668</v>
      </c>
      <c r="U217" s="132"/>
      <c r="V217" s="75">
        <v>135</v>
      </c>
      <c r="W217" s="75">
        <f t="shared" si="4"/>
        <v>540</v>
      </c>
      <c r="X217" s="75"/>
      <c r="Y217" s="146"/>
      <c r="Z217" s="145"/>
    </row>
    <row r="218" spans="1:26">
      <c r="A218" s="67"/>
      <c r="B218" s="128" t="s">
        <v>122</v>
      </c>
      <c r="C218" s="88" t="s">
        <v>1718</v>
      </c>
      <c r="D218" s="68">
        <v>105266</v>
      </c>
      <c r="E218" s="88" t="s">
        <v>1719</v>
      </c>
      <c r="F218" s="74">
        <v>33185</v>
      </c>
      <c r="G218" s="74">
        <v>32590</v>
      </c>
      <c r="H218" s="74">
        <v>31865</v>
      </c>
      <c r="I218" s="75">
        <v>5310.8333333333321</v>
      </c>
      <c r="J218" s="75">
        <v>26554.166666666668</v>
      </c>
      <c r="K218" s="75">
        <v>23367.666666666668</v>
      </c>
      <c r="L218" s="75">
        <v>3186.5</v>
      </c>
      <c r="M218" s="90">
        <v>0.12</v>
      </c>
      <c r="N218" s="75">
        <v>472.5</v>
      </c>
      <c r="O218" s="75">
        <v>52</v>
      </c>
      <c r="P218" s="74">
        <v>20</v>
      </c>
      <c r="Q218" s="75">
        <v>23912.166666666668</v>
      </c>
      <c r="R218" s="132">
        <v>476.66666666666674</v>
      </c>
      <c r="S218" s="132">
        <v>476.66666666666674</v>
      </c>
      <c r="T218" s="132">
        <v>24388.833333333336</v>
      </c>
      <c r="U218" s="132"/>
      <c r="V218" s="75">
        <v>148</v>
      </c>
      <c r="W218" s="75">
        <f t="shared" si="4"/>
        <v>540</v>
      </c>
      <c r="X218" s="75"/>
      <c r="Y218" s="146"/>
      <c r="Z218" s="145"/>
    </row>
    <row r="219" spans="1:26">
      <c r="A219" s="117"/>
      <c r="B219" s="128" t="s">
        <v>126</v>
      </c>
      <c r="C219" s="88" t="s">
        <v>1720</v>
      </c>
      <c r="D219" s="68">
        <v>105267</v>
      </c>
      <c r="E219" s="88" t="s">
        <v>1721</v>
      </c>
      <c r="F219" s="74">
        <v>35185</v>
      </c>
      <c r="G219" s="74">
        <v>34590</v>
      </c>
      <c r="H219" s="74">
        <v>33865</v>
      </c>
      <c r="I219" s="75">
        <v>5644.1666666666642</v>
      </c>
      <c r="J219" s="75">
        <v>28220.833333333336</v>
      </c>
      <c r="K219" s="75">
        <v>24834.333333333336</v>
      </c>
      <c r="L219" s="75">
        <v>3386.5</v>
      </c>
      <c r="M219" s="90">
        <v>0.12</v>
      </c>
      <c r="N219" s="75">
        <v>472.5</v>
      </c>
      <c r="O219" s="75">
        <v>52</v>
      </c>
      <c r="P219" s="74">
        <v>20</v>
      </c>
      <c r="Q219" s="75">
        <v>25378.833333333336</v>
      </c>
      <c r="R219" s="132">
        <v>476.66666666666674</v>
      </c>
      <c r="S219" s="132">
        <v>476.66666666666674</v>
      </c>
      <c r="T219" s="132">
        <v>25855.500000000004</v>
      </c>
      <c r="U219" s="132"/>
      <c r="V219" s="75">
        <v>146</v>
      </c>
      <c r="W219" s="75">
        <f t="shared" si="4"/>
        <v>540</v>
      </c>
      <c r="X219" s="75"/>
      <c r="Y219" s="146"/>
      <c r="Z219" s="145"/>
    </row>
    <row r="220" spans="1:26">
      <c r="A220" s="67"/>
      <c r="B220" s="128" t="s">
        <v>133</v>
      </c>
      <c r="C220" s="88" t="s">
        <v>1722</v>
      </c>
      <c r="D220" s="68">
        <v>105273</v>
      </c>
      <c r="E220" s="88" t="s">
        <v>1723</v>
      </c>
      <c r="F220" s="74">
        <v>34635</v>
      </c>
      <c r="G220" s="74">
        <v>34040</v>
      </c>
      <c r="H220" s="74">
        <v>33315</v>
      </c>
      <c r="I220" s="75">
        <v>5552.5</v>
      </c>
      <c r="J220" s="75">
        <v>27762.5</v>
      </c>
      <c r="K220" s="75">
        <v>24431</v>
      </c>
      <c r="L220" s="75">
        <v>3331.5</v>
      </c>
      <c r="M220" s="90">
        <v>0.12</v>
      </c>
      <c r="N220" s="75">
        <v>472.5</v>
      </c>
      <c r="O220" s="75">
        <v>52</v>
      </c>
      <c r="P220" s="74">
        <v>20</v>
      </c>
      <c r="Q220" s="75">
        <v>24975.5</v>
      </c>
      <c r="R220" s="132">
        <v>476.66666666666674</v>
      </c>
      <c r="S220" s="132">
        <v>476.66666666666674</v>
      </c>
      <c r="T220" s="132">
        <v>25452.166666666668</v>
      </c>
      <c r="U220" s="132"/>
      <c r="V220" s="75">
        <v>144</v>
      </c>
      <c r="W220" s="75">
        <f t="shared" si="4"/>
        <v>540</v>
      </c>
      <c r="X220" s="75"/>
      <c r="Y220" s="146"/>
      <c r="Z220" s="145"/>
    </row>
    <row r="221" spans="1:26">
      <c r="A221" s="117"/>
      <c r="B221" s="128" t="s">
        <v>119</v>
      </c>
      <c r="C221" s="88" t="s">
        <v>1716</v>
      </c>
      <c r="D221" s="68">
        <v>105265</v>
      </c>
      <c r="E221" s="88" t="s">
        <v>1724</v>
      </c>
      <c r="F221" s="74">
        <v>32735</v>
      </c>
      <c r="G221" s="74">
        <v>32140</v>
      </c>
      <c r="H221" s="74">
        <v>31415</v>
      </c>
      <c r="I221" s="75">
        <v>5235.8333333333321</v>
      </c>
      <c r="J221" s="75">
        <v>26179.166666666668</v>
      </c>
      <c r="K221" s="75">
        <v>23037.666666666668</v>
      </c>
      <c r="L221" s="75">
        <v>3141.5</v>
      </c>
      <c r="M221" s="90">
        <v>0.12</v>
      </c>
      <c r="N221" s="75">
        <v>472.5</v>
      </c>
      <c r="O221" s="75">
        <v>52</v>
      </c>
      <c r="P221" s="74">
        <v>20</v>
      </c>
      <c r="Q221" s="75">
        <v>23582.166666666668</v>
      </c>
      <c r="R221" s="132">
        <v>476.66666666666674</v>
      </c>
      <c r="S221" s="132">
        <v>476.66666666666674</v>
      </c>
      <c r="T221" s="132">
        <v>24058.833333333336</v>
      </c>
      <c r="U221" s="132"/>
      <c r="V221" s="75">
        <v>135</v>
      </c>
      <c r="W221" s="75">
        <f t="shared" si="4"/>
        <v>540</v>
      </c>
      <c r="X221" s="75"/>
      <c r="Y221" s="146"/>
      <c r="Z221" s="145"/>
    </row>
    <row r="222" spans="1:26">
      <c r="A222" s="67"/>
      <c r="B222" s="128" t="s">
        <v>123</v>
      </c>
      <c r="C222" s="88" t="s">
        <v>1718</v>
      </c>
      <c r="D222" s="68">
        <v>105266</v>
      </c>
      <c r="E222" s="88" t="s">
        <v>1725</v>
      </c>
      <c r="F222" s="74">
        <v>33685</v>
      </c>
      <c r="G222" s="74">
        <v>33090</v>
      </c>
      <c r="H222" s="74">
        <v>32365</v>
      </c>
      <c r="I222" s="75">
        <v>5394.1666666666642</v>
      </c>
      <c r="J222" s="75">
        <v>26970.833333333336</v>
      </c>
      <c r="K222" s="75">
        <v>23734.333333333336</v>
      </c>
      <c r="L222" s="75">
        <v>3236.5</v>
      </c>
      <c r="M222" s="90">
        <v>0.12</v>
      </c>
      <c r="N222" s="75">
        <v>472.5</v>
      </c>
      <c r="O222" s="75">
        <v>52</v>
      </c>
      <c r="P222" s="74">
        <v>20</v>
      </c>
      <c r="Q222" s="75">
        <v>24278.833333333336</v>
      </c>
      <c r="R222" s="132">
        <v>476.66666666666674</v>
      </c>
      <c r="S222" s="132">
        <v>476.66666666666674</v>
      </c>
      <c r="T222" s="132">
        <v>24755.500000000004</v>
      </c>
      <c r="U222" s="132"/>
      <c r="V222" s="75">
        <v>148</v>
      </c>
      <c r="W222" s="75">
        <f t="shared" si="4"/>
        <v>540</v>
      </c>
      <c r="X222" s="75"/>
      <c r="Y222" s="146"/>
      <c r="Z222" s="145"/>
    </row>
    <row r="223" spans="1:26">
      <c r="A223" s="67"/>
      <c r="B223" s="128" t="s">
        <v>127</v>
      </c>
      <c r="C223" s="88" t="s">
        <v>1720</v>
      </c>
      <c r="D223" s="68">
        <v>105267</v>
      </c>
      <c r="E223" s="88" t="s">
        <v>1726</v>
      </c>
      <c r="F223" s="74">
        <v>35685</v>
      </c>
      <c r="G223" s="74">
        <v>35090</v>
      </c>
      <c r="H223" s="74">
        <v>34365</v>
      </c>
      <c r="I223" s="75">
        <v>5727.5</v>
      </c>
      <c r="J223" s="75">
        <v>28637.5</v>
      </c>
      <c r="K223" s="75">
        <v>25201</v>
      </c>
      <c r="L223" s="75">
        <v>3436.5</v>
      </c>
      <c r="M223" s="90">
        <v>0.12</v>
      </c>
      <c r="N223" s="75">
        <v>472.5</v>
      </c>
      <c r="O223" s="75">
        <v>52</v>
      </c>
      <c r="P223" s="74">
        <v>20</v>
      </c>
      <c r="Q223" s="75">
        <v>25745.5</v>
      </c>
      <c r="R223" s="132">
        <v>476.66666666666674</v>
      </c>
      <c r="S223" s="132">
        <v>476.66666666666674</v>
      </c>
      <c r="T223" s="132">
        <v>26222.166666666668</v>
      </c>
      <c r="U223" s="132"/>
      <c r="V223" s="75">
        <v>146</v>
      </c>
      <c r="W223" s="75">
        <f t="shared" si="4"/>
        <v>540</v>
      </c>
      <c r="X223" s="75"/>
      <c r="Y223" s="146"/>
      <c r="Z223" s="145"/>
    </row>
    <row r="224" spans="1:26">
      <c r="A224" s="67"/>
      <c r="B224" s="128" t="s">
        <v>129</v>
      </c>
      <c r="C224" s="88" t="s">
        <v>1704</v>
      </c>
      <c r="D224" s="68">
        <v>105268</v>
      </c>
      <c r="E224" s="88" t="s">
        <v>1727</v>
      </c>
      <c r="F224" s="74">
        <v>31685</v>
      </c>
      <c r="G224" s="74">
        <v>31090</v>
      </c>
      <c r="H224" s="74">
        <v>30365</v>
      </c>
      <c r="I224" s="75">
        <v>5060.8333333333321</v>
      </c>
      <c r="J224" s="75">
        <v>25304.166666666668</v>
      </c>
      <c r="K224" s="75">
        <v>22267.666666666668</v>
      </c>
      <c r="L224" s="75">
        <v>3036.5</v>
      </c>
      <c r="M224" s="90">
        <v>0.12</v>
      </c>
      <c r="N224" s="75">
        <v>472.5</v>
      </c>
      <c r="O224" s="75">
        <v>52</v>
      </c>
      <c r="P224" s="74">
        <v>20</v>
      </c>
      <c r="Q224" s="75">
        <v>22812.166666666668</v>
      </c>
      <c r="R224" s="132">
        <v>476.66666666666674</v>
      </c>
      <c r="S224" s="132">
        <v>476.66666666666674</v>
      </c>
      <c r="T224" s="132">
        <v>23288.833333333336</v>
      </c>
      <c r="U224" s="132"/>
      <c r="V224" s="75">
        <v>133</v>
      </c>
      <c r="W224" s="75">
        <f t="shared" si="4"/>
        <v>540</v>
      </c>
      <c r="X224" s="75"/>
      <c r="Y224" s="146"/>
      <c r="Z224" s="145"/>
    </row>
    <row r="225" spans="1:26">
      <c r="A225" s="67"/>
      <c r="B225" s="128" t="s">
        <v>131</v>
      </c>
      <c r="C225" s="88" t="s">
        <v>1706</v>
      </c>
      <c r="D225" s="68">
        <v>105269</v>
      </c>
      <c r="E225" s="88" t="s">
        <v>2809</v>
      </c>
      <c r="F225" s="74">
        <v>32635</v>
      </c>
      <c r="G225" s="74">
        <v>32040</v>
      </c>
      <c r="H225" s="74">
        <v>31315</v>
      </c>
      <c r="I225" s="75">
        <v>5219.1666666666642</v>
      </c>
      <c r="J225" s="75">
        <v>26095.833333333336</v>
      </c>
      <c r="K225" s="75">
        <v>22964.333333333336</v>
      </c>
      <c r="L225" s="75">
        <v>3131.5</v>
      </c>
      <c r="M225" s="90">
        <v>0.12</v>
      </c>
      <c r="N225" s="75">
        <v>472.5</v>
      </c>
      <c r="O225" s="75">
        <v>52</v>
      </c>
      <c r="P225" s="74">
        <v>20</v>
      </c>
      <c r="Q225" s="75">
        <v>23508.833333333336</v>
      </c>
      <c r="R225" s="132">
        <v>476.66666666666674</v>
      </c>
      <c r="S225" s="132">
        <v>476.66666666666674</v>
      </c>
      <c r="T225" s="132">
        <v>23985.500000000004</v>
      </c>
      <c r="U225" s="132"/>
      <c r="V225" s="75">
        <v>145</v>
      </c>
      <c r="W225" s="75">
        <f t="shared" si="4"/>
        <v>540</v>
      </c>
      <c r="X225" s="75"/>
      <c r="Y225" s="146"/>
      <c r="Z225" s="145"/>
    </row>
    <row r="226" spans="1:26">
      <c r="A226" s="67"/>
      <c r="B226" s="84" t="s">
        <v>1728</v>
      </c>
      <c r="C226" s="69"/>
      <c r="D226" s="70"/>
      <c r="E226" s="69"/>
      <c r="F226" s="70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 t="str">
        <f t="shared" si="4"/>
        <v/>
      </c>
      <c r="X226" s="73"/>
      <c r="Y226" s="73"/>
      <c r="Z226" s="73"/>
    </row>
    <row r="227" spans="1:26">
      <c r="A227" s="119"/>
      <c r="B227" s="128" t="s">
        <v>1729</v>
      </c>
      <c r="C227" s="88" t="s">
        <v>1686</v>
      </c>
      <c r="D227" s="68">
        <v>105256</v>
      </c>
      <c r="E227" s="88" t="s">
        <v>1687</v>
      </c>
      <c r="F227" s="74">
        <v>27185</v>
      </c>
      <c r="G227" s="74">
        <v>26590</v>
      </c>
      <c r="H227" s="74">
        <v>25865</v>
      </c>
      <c r="I227" s="75">
        <v>4310.8333333333321</v>
      </c>
      <c r="J227" s="75">
        <v>21554.166666666668</v>
      </c>
      <c r="K227" s="75">
        <v>18967.666666666668</v>
      </c>
      <c r="L227" s="75">
        <v>2586.5</v>
      </c>
      <c r="M227" s="90">
        <v>0.12</v>
      </c>
      <c r="N227" s="75">
        <v>472.5</v>
      </c>
      <c r="O227" s="75">
        <v>52</v>
      </c>
      <c r="P227" s="74">
        <v>20</v>
      </c>
      <c r="Q227" s="75">
        <v>19512.166666666668</v>
      </c>
      <c r="R227" s="132">
        <v>476.66666666666674</v>
      </c>
      <c r="S227" s="132">
        <v>476.66666666666674</v>
      </c>
      <c r="T227" s="132">
        <v>19988.833333333336</v>
      </c>
      <c r="U227" s="132"/>
      <c r="V227" s="75">
        <v>131</v>
      </c>
      <c r="W227" s="75">
        <f t="shared" si="4"/>
        <v>540</v>
      </c>
      <c r="X227" s="75"/>
      <c r="Y227" s="146"/>
      <c r="Z227" s="145"/>
    </row>
    <row r="228" spans="1:26">
      <c r="A228" s="81"/>
      <c r="B228" s="128" t="s">
        <v>1730</v>
      </c>
      <c r="C228" s="88" t="s">
        <v>1688</v>
      </c>
      <c r="D228" s="68">
        <v>105257</v>
      </c>
      <c r="E228" s="88" t="s">
        <v>1689</v>
      </c>
      <c r="F228" s="74">
        <v>28135</v>
      </c>
      <c r="G228" s="74">
        <v>27540</v>
      </c>
      <c r="H228" s="74">
        <v>26815</v>
      </c>
      <c r="I228" s="75">
        <v>4469.1666666666642</v>
      </c>
      <c r="J228" s="75">
        <v>22345.833333333336</v>
      </c>
      <c r="K228" s="75">
        <v>19664.333333333336</v>
      </c>
      <c r="L228" s="75">
        <v>2681.5</v>
      </c>
      <c r="M228" s="90">
        <v>0.12</v>
      </c>
      <c r="N228" s="75">
        <v>472.5</v>
      </c>
      <c r="O228" s="75">
        <v>52</v>
      </c>
      <c r="P228" s="74">
        <v>20</v>
      </c>
      <c r="Q228" s="75">
        <v>20208.833333333336</v>
      </c>
      <c r="R228" s="132">
        <v>476.66666666666674</v>
      </c>
      <c r="S228" s="132">
        <v>476.66666666666674</v>
      </c>
      <c r="T228" s="132">
        <v>20685.500000000004</v>
      </c>
      <c r="U228" s="132"/>
      <c r="V228" s="75">
        <v>140</v>
      </c>
      <c r="W228" s="75">
        <f t="shared" si="4"/>
        <v>540</v>
      </c>
      <c r="X228" s="75"/>
      <c r="Y228" s="146"/>
      <c r="Z228" s="145"/>
    </row>
    <row r="229" spans="1:26">
      <c r="A229" s="81"/>
      <c r="B229" s="128" t="s">
        <v>1731</v>
      </c>
      <c r="C229" s="88" t="s">
        <v>1690</v>
      </c>
      <c r="D229" s="68">
        <v>105258</v>
      </c>
      <c r="E229" s="88" t="s">
        <v>1691</v>
      </c>
      <c r="F229" s="74">
        <v>29685</v>
      </c>
      <c r="G229" s="74">
        <v>29090</v>
      </c>
      <c r="H229" s="74">
        <v>28365</v>
      </c>
      <c r="I229" s="75">
        <v>4727.5</v>
      </c>
      <c r="J229" s="75">
        <v>23637.5</v>
      </c>
      <c r="K229" s="75">
        <v>20801</v>
      </c>
      <c r="L229" s="75">
        <v>2836.5</v>
      </c>
      <c r="M229" s="90">
        <v>0.12</v>
      </c>
      <c r="N229" s="75">
        <v>472.5</v>
      </c>
      <c r="O229" s="75">
        <v>52</v>
      </c>
      <c r="P229" s="74">
        <v>20</v>
      </c>
      <c r="Q229" s="75">
        <v>21345.5</v>
      </c>
      <c r="R229" s="132">
        <v>476.66666666666674</v>
      </c>
      <c r="S229" s="132">
        <v>476.66666666666674</v>
      </c>
      <c r="T229" s="132">
        <v>21822.166666666668</v>
      </c>
      <c r="U229" s="132"/>
      <c r="V229" s="75">
        <v>141</v>
      </c>
      <c r="W229" s="75">
        <f t="shared" si="4"/>
        <v>540</v>
      </c>
      <c r="X229" s="75"/>
      <c r="Y229" s="146"/>
      <c r="Z229" s="145"/>
    </row>
    <row r="230" spans="1:26">
      <c r="A230" s="81"/>
      <c r="B230" s="128" t="s">
        <v>1732</v>
      </c>
      <c r="C230" s="88" t="s">
        <v>1692</v>
      </c>
      <c r="D230" s="68">
        <v>105259</v>
      </c>
      <c r="E230" s="88" t="s">
        <v>1693</v>
      </c>
      <c r="F230" s="74">
        <v>28985</v>
      </c>
      <c r="G230" s="74">
        <v>28390</v>
      </c>
      <c r="H230" s="74">
        <v>27665</v>
      </c>
      <c r="I230" s="75">
        <v>4610.8333333333321</v>
      </c>
      <c r="J230" s="75">
        <v>23054.166666666668</v>
      </c>
      <c r="K230" s="75">
        <v>20287.666666666668</v>
      </c>
      <c r="L230" s="75">
        <v>2766.5</v>
      </c>
      <c r="M230" s="90">
        <v>0.12</v>
      </c>
      <c r="N230" s="75">
        <v>472.5</v>
      </c>
      <c r="O230" s="75">
        <v>52</v>
      </c>
      <c r="P230" s="74">
        <v>20</v>
      </c>
      <c r="Q230" s="75">
        <v>20832.166666666668</v>
      </c>
      <c r="R230" s="132">
        <v>476.66666666666674</v>
      </c>
      <c r="S230" s="132">
        <v>476.66666666666674</v>
      </c>
      <c r="T230" s="132">
        <v>21308.833333333336</v>
      </c>
      <c r="U230" s="132"/>
      <c r="V230" s="75">
        <v>134</v>
      </c>
      <c r="W230" s="75">
        <f t="shared" si="4"/>
        <v>540</v>
      </c>
      <c r="X230" s="75"/>
      <c r="Y230" s="146"/>
      <c r="Z230" s="145"/>
    </row>
    <row r="231" spans="1:26">
      <c r="A231" s="81"/>
      <c r="B231" s="128" t="s">
        <v>1733</v>
      </c>
      <c r="C231" s="88" t="s">
        <v>1702</v>
      </c>
      <c r="D231" s="68">
        <v>105264</v>
      </c>
      <c r="E231" s="88" t="s">
        <v>1703</v>
      </c>
      <c r="F231" s="74">
        <v>33885</v>
      </c>
      <c r="G231" s="74">
        <v>33290</v>
      </c>
      <c r="H231" s="74">
        <v>32565</v>
      </c>
      <c r="I231" s="75">
        <v>5427.5</v>
      </c>
      <c r="J231" s="75">
        <v>27137.5</v>
      </c>
      <c r="K231" s="75">
        <v>23881</v>
      </c>
      <c r="L231" s="75">
        <v>3256.5</v>
      </c>
      <c r="M231" s="90">
        <v>0.12</v>
      </c>
      <c r="N231" s="75">
        <v>472.5</v>
      </c>
      <c r="O231" s="75">
        <v>52</v>
      </c>
      <c r="P231" s="74">
        <v>20</v>
      </c>
      <c r="Q231" s="75">
        <v>24425.5</v>
      </c>
      <c r="R231" s="132">
        <v>476.66666666666674</v>
      </c>
      <c r="S231" s="132">
        <v>476.66666666666674</v>
      </c>
      <c r="T231" s="132">
        <v>24902.166666666668</v>
      </c>
      <c r="U231" s="132"/>
      <c r="V231" s="75">
        <v>145</v>
      </c>
      <c r="W231" s="75">
        <f t="shared" si="4"/>
        <v>540</v>
      </c>
      <c r="X231" s="75"/>
      <c r="Y231" s="146"/>
      <c r="Z231" s="145"/>
    </row>
    <row r="232" spans="1:26">
      <c r="A232" s="81"/>
      <c r="B232" s="128" t="s">
        <v>1734</v>
      </c>
      <c r="C232" s="88" t="s">
        <v>1694</v>
      </c>
      <c r="D232" s="68">
        <v>105260</v>
      </c>
      <c r="E232" s="88" t="s">
        <v>1695</v>
      </c>
      <c r="F232" s="74">
        <v>29935</v>
      </c>
      <c r="G232" s="74">
        <v>29340</v>
      </c>
      <c r="H232" s="74">
        <v>28615</v>
      </c>
      <c r="I232" s="75">
        <v>4769.1666666666642</v>
      </c>
      <c r="J232" s="75">
        <v>23845.833333333336</v>
      </c>
      <c r="K232" s="75">
        <v>20984.333333333336</v>
      </c>
      <c r="L232" s="75">
        <v>2861.5</v>
      </c>
      <c r="M232" s="90">
        <v>0.12</v>
      </c>
      <c r="N232" s="75">
        <v>472.5</v>
      </c>
      <c r="O232" s="75">
        <v>52</v>
      </c>
      <c r="P232" s="74">
        <v>20</v>
      </c>
      <c r="Q232" s="75">
        <v>21528.833333333336</v>
      </c>
      <c r="R232" s="132">
        <v>476.66666666666674</v>
      </c>
      <c r="S232" s="132">
        <v>476.66666666666674</v>
      </c>
      <c r="T232" s="132">
        <v>22005.500000000004</v>
      </c>
      <c r="U232" s="132"/>
      <c r="V232" s="75">
        <v>147</v>
      </c>
      <c r="W232" s="75">
        <f t="shared" si="4"/>
        <v>540</v>
      </c>
      <c r="X232" s="75"/>
      <c r="Y232" s="146"/>
      <c r="Z232" s="145"/>
    </row>
    <row r="233" spans="1:26">
      <c r="A233" s="81"/>
      <c r="B233" s="128" t="s">
        <v>1735</v>
      </c>
      <c r="C233" s="88" t="s">
        <v>1696</v>
      </c>
      <c r="D233" s="68">
        <v>105261</v>
      </c>
      <c r="E233" s="88" t="s">
        <v>1697</v>
      </c>
      <c r="F233" s="74">
        <v>31485</v>
      </c>
      <c r="G233" s="74">
        <v>30890</v>
      </c>
      <c r="H233" s="74">
        <v>30165</v>
      </c>
      <c r="I233" s="75">
        <v>5027.5</v>
      </c>
      <c r="J233" s="75">
        <v>25137.5</v>
      </c>
      <c r="K233" s="75">
        <v>22121</v>
      </c>
      <c r="L233" s="75">
        <v>3016.5</v>
      </c>
      <c r="M233" s="90">
        <v>0.12</v>
      </c>
      <c r="N233" s="75">
        <v>472.5</v>
      </c>
      <c r="O233" s="75">
        <v>52</v>
      </c>
      <c r="P233" s="74">
        <v>20</v>
      </c>
      <c r="Q233" s="75">
        <v>22665.5</v>
      </c>
      <c r="R233" s="132">
        <v>476.66666666666674</v>
      </c>
      <c r="S233" s="132">
        <v>476.66666666666674</v>
      </c>
      <c r="T233" s="132">
        <v>23142.166666666668</v>
      </c>
      <c r="U233" s="132"/>
      <c r="V233" s="75">
        <v>145</v>
      </c>
      <c r="W233" s="75">
        <f t="shared" si="4"/>
        <v>540</v>
      </c>
      <c r="X233" s="75"/>
      <c r="Y233" s="146"/>
      <c r="Z233" s="145"/>
    </row>
    <row r="234" spans="1:26">
      <c r="A234" s="81"/>
      <c r="B234" s="128" t="s">
        <v>1736</v>
      </c>
      <c r="C234" s="88" t="s">
        <v>1698</v>
      </c>
      <c r="D234" s="68">
        <v>105262</v>
      </c>
      <c r="E234" s="88" t="s">
        <v>1699</v>
      </c>
      <c r="F234" s="74">
        <v>31385</v>
      </c>
      <c r="G234" s="74">
        <v>30790</v>
      </c>
      <c r="H234" s="74">
        <v>30065</v>
      </c>
      <c r="I234" s="75">
        <v>5010.8333333333321</v>
      </c>
      <c r="J234" s="75">
        <v>25054.166666666668</v>
      </c>
      <c r="K234" s="75">
        <v>22047.666666666668</v>
      </c>
      <c r="L234" s="75">
        <v>3006.5</v>
      </c>
      <c r="M234" s="90">
        <v>0.12</v>
      </c>
      <c r="N234" s="75">
        <v>472.5</v>
      </c>
      <c r="O234" s="75">
        <v>52</v>
      </c>
      <c r="P234" s="74">
        <v>20</v>
      </c>
      <c r="Q234" s="75">
        <v>22592.166666666668</v>
      </c>
      <c r="R234" s="132">
        <v>476.66666666666674</v>
      </c>
      <c r="S234" s="132">
        <v>476.66666666666674</v>
      </c>
      <c r="T234" s="132">
        <v>23068.833333333336</v>
      </c>
      <c r="U234" s="132"/>
      <c r="V234" s="75">
        <v>135</v>
      </c>
      <c r="W234" s="75">
        <f t="shared" si="4"/>
        <v>540</v>
      </c>
      <c r="X234" s="75"/>
      <c r="Y234" s="146"/>
      <c r="Z234" s="145"/>
    </row>
    <row r="235" spans="1:26">
      <c r="A235" s="81"/>
      <c r="B235" s="128" t="s">
        <v>1737</v>
      </c>
      <c r="C235" s="88" t="s">
        <v>1700</v>
      </c>
      <c r="D235" s="68">
        <v>105263</v>
      </c>
      <c r="E235" s="88" t="s">
        <v>1701</v>
      </c>
      <c r="F235" s="74">
        <v>32335</v>
      </c>
      <c r="G235" s="74">
        <v>31740</v>
      </c>
      <c r="H235" s="74">
        <v>31015</v>
      </c>
      <c r="I235" s="75">
        <v>5169.1666666666642</v>
      </c>
      <c r="J235" s="75">
        <v>25845.833333333336</v>
      </c>
      <c r="K235" s="75">
        <v>22744.333333333336</v>
      </c>
      <c r="L235" s="75">
        <v>3101.5</v>
      </c>
      <c r="M235" s="90">
        <v>0.12</v>
      </c>
      <c r="N235" s="75">
        <v>472.5</v>
      </c>
      <c r="O235" s="75">
        <v>52</v>
      </c>
      <c r="P235" s="74">
        <v>20</v>
      </c>
      <c r="Q235" s="75">
        <v>23288.833333333336</v>
      </c>
      <c r="R235" s="132">
        <v>476.66666666666674</v>
      </c>
      <c r="S235" s="132">
        <v>476.66666666666674</v>
      </c>
      <c r="T235" s="132">
        <v>23765.500000000004</v>
      </c>
      <c r="U235" s="132"/>
      <c r="V235" s="75">
        <v>147</v>
      </c>
      <c r="W235" s="75">
        <f t="shared" si="4"/>
        <v>540</v>
      </c>
      <c r="X235" s="75"/>
      <c r="Y235" s="146"/>
      <c r="Z235" s="145"/>
    </row>
    <row r="236" spans="1:26">
      <c r="A236" s="81"/>
      <c r="B236" s="128" t="s">
        <v>1738</v>
      </c>
      <c r="C236" s="88" t="s">
        <v>1704</v>
      </c>
      <c r="D236" s="68">
        <v>105268</v>
      </c>
      <c r="E236" s="88" t="s">
        <v>1705</v>
      </c>
      <c r="F236" s="74">
        <v>31385</v>
      </c>
      <c r="G236" s="74">
        <v>30790</v>
      </c>
      <c r="H236" s="74">
        <v>30065</v>
      </c>
      <c r="I236" s="75">
        <v>5010.8333333333321</v>
      </c>
      <c r="J236" s="75">
        <v>25054.166666666668</v>
      </c>
      <c r="K236" s="75">
        <v>22047.666666666668</v>
      </c>
      <c r="L236" s="75">
        <v>3006.5</v>
      </c>
      <c r="M236" s="90">
        <v>0.12</v>
      </c>
      <c r="N236" s="75">
        <v>472.5</v>
      </c>
      <c r="O236" s="75">
        <v>52</v>
      </c>
      <c r="P236" s="74">
        <v>20</v>
      </c>
      <c r="Q236" s="75">
        <v>22592.166666666668</v>
      </c>
      <c r="R236" s="132">
        <v>476.66666666666674</v>
      </c>
      <c r="S236" s="132">
        <v>476.66666666666674</v>
      </c>
      <c r="T236" s="132">
        <v>23068.833333333336</v>
      </c>
      <c r="U236" s="132"/>
      <c r="V236" s="75">
        <v>133</v>
      </c>
      <c r="W236" s="75">
        <f t="shared" si="4"/>
        <v>540</v>
      </c>
      <c r="X236" s="75"/>
      <c r="Y236" s="146"/>
      <c r="Z236" s="145"/>
    </row>
    <row r="237" spans="1:26">
      <c r="A237" s="81"/>
      <c r="B237" s="128" t="s">
        <v>1739</v>
      </c>
      <c r="C237" s="88" t="s">
        <v>1706</v>
      </c>
      <c r="D237" s="68">
        <v>105269</v>
      </c>
      <c r="E237" s="88" t="s">
        <v>1707</v>
      </c>
      <c r="F237" s="74">
        <v>32335</v>
      </c>
      <c r="G237" s="74">
        <v>31740</v>
      </c>
      <c r="H237" s="74">
        <v>31015</v>
      </c>
      <c r="I237" s="75">
        <v>5169.1666666666642</v>
      </c>
      <c r="J237" s="75">
        <v>25845.833333333336</v>
      </c>
      <c r="K237" s="75">
        <v>22744.333333333336</v>
      </c>
      <c r="L237" s="75">
        <v>3101.5</v>
      </c>
      <c r="M237" s="90">
        <v>0.12</v>
      </c>
      <c r="N237" s="75">
        <v>472.5</v>
      </c>
      <c r="O237" s="75">
        <v>52</v>
      </c>
      <c r="P237" s="74">
        <v>20</v>
      </c>
      <c r="Q237" s="75">
        <v>23288.833333333336</v>
      </c>
      <c r="R237" s="132">
        <v>476.66666666666674</v>
      </c>
      <c r="S237" s="132">
        <v>476.66666666666674</v>
      </c>
      <c r="T237" s="132">
        <v>23765.500000000004</v>
      </c>
      <c r="U237" s="132"/>
      <c r="V237" s="75">
        <v>145</v>
      </c>
      <c r="W237" s="75">
        <f t="shared" si="4"/>
        <v>540</v>
      </c>
      <c r="X237" s="75"/>
      <c r="Y237" s="146"/>
      <c r="Z237" s="145"/>
    </row>
    <row r="238" spans="1:26">
      <c r="A238" s="81"/>
      <c r="B238" s="128" t="s">
        <v>1740</v>
      </c>
      <c r="C238" s="88" t="s">
        <v>1708</v>
      </c>
      <c r="D238" s="68">
        <v>105270</v>
      </c>
      <c r="E238" s="88" t="s">
        <v>1709</v>
      </c>
      <c r="F238" s="74">
        <v>33885</v>
      </c>
      <c r="G238" s="74">
        <v>33290</v>
      </c>
      <c r="H238" s="74">
        <v>32565</v>
      </c>
      <c r="I238" s="75">
        <v>5427.5</v>
      </c>
      <c r="J238" s="75">
        <v>27137.5</v>
      </c>
      <c r="K238" s="75">
        <v>23881</v>
      </c>
      <c r="L238" s="75">
        <v>3256.5</v>
      </c>
      <c r="M238" s="90">
        <v>0.12</v>
      </c>
      <c r="N238" s="75">
        <v>472.5</v>
      </c>
      <c r="O238" s="75">
        <v>52</v>
      </c>
      <c r="P238" s="74">
        <v>20</v>
      </c>
      <c r="Q238" s="75">
        <v>24425.5</v>
      </c>
      <c r="R238" s="132">
        <v>476.66666666666674</v>
      </c>
      <c r="S238" s="132">
        <v>476.66666666666674</v>
      </c>
      <c r="T238" s="132">
        <v>24902.166666666668</v>
      </c>
      <c r="U238" s="132"/>
      <c r="V238" s="75">
        <v>144</v>
      </c>
      <c r="W238" s="75">
        <f t="shared" si="4"/>
        <v>540</v>
      </c>
      <c r="X238" s="75"/>
      <c r="Y238" s="146"/>
      <c r="Z238" s="145"/>
    </row>
    <row r="239" spans="1:26">
      <c r="A239" s="81"/>
      <c r="B239" s="84" t="s">
        <v>2808</v>
      </c>
      <c r="C239" s="69"/>
      <c r="D239" s="70"/>
      <c r="E239" s="69"/>
      <c r="F239" s="70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 t="str">
        <f t="shared" si="4"/>
        <v/>
      </c>
      <c r="X239" s="73"/>
      <c r="Y239" s="73"/>
      <c r="Z239" s="73"/>
    </row>
    <row r="240" spans="1:26">
      <c r="A240" s="81"/>
      <c r="B240" s="128" t="s">
        <v>1741</v>
      </c>
      <c r="C240" s="88" t="s">
        <v>1692</v>
      </c>
      <c r="D240" s="68">
        <v>105259</v>
      </c>
      <c r="E240" s="88" t="s">
        <v>1710</v>
      </c>
      <c r="F240" s="74">
        <v>29485</v>
      </c>
      <c r="G240" s="74">
        <v>28890</v>
      </c>
      <c r="H240" s="74">
        <v>28165</v>
      </c>
      <c r="I240" s="75">
        <v>4694.1666666666642</v>
      </c>
      <c r="J240" s="75">
        <v>23470.833333333336</v>
      </c>
      <c r="K240" s="75">
        <v>20654.333333333336</v>
      </c>
      <c r="L240" s="75">
        <v>2816.5</v>
      </c>
      <c r="M240" s="90">
        <v>0.12</v>
      </c>
      <c r="N240" s="75">
        <v>472.5</v>
      </c>
      <c r="O240" s="75">
        <v>52</v>
      </c>
      <c r="P240" s="74">
        <v>20</v>
      </c>
      <c r="Q240" s="75">
        <v>21198.833333333336</v>
      </c>
      <c r="R240" s="132">
        <v>476.66666666666674</v>
      </c>
      <c r="S240" s="132">
        <v>476.66666666666674</v>
      </c>
      <c r="T240" s="132">
        <v>21675.500000000004</v>
      </c>
      <c r="U240" s="132"/>
      <c r="V240" s="75">
        <v>134</v>
      </c>
      <c r="W240" s="75">
        <f t="shared" si="4"/>
        <v>540</v>
      </c>
      <c r="X240" s="75"/>
      <c r="Y240" s="146"/>
      <c r="Z240" s="145"/>
    </row>
    <row r="241" spans="1:26">
      <c r="A241" s="81"/>
      <c r="B241" s="128" t="s">
        <v>1742</v>
      </c>
      <c r="C241" s="88" t="s">
        <v>1694</v>
      </c>
      <c r="D241" s="68">
        <v>105260</v>
      </c>
      <c r="E241" s="88" t="s">
        <v>1711</v>
      </c>
      <c r="F241" s="74">
        <v>30435</v>
      </c>
      <c r="G241" s="74">
        <v>29840</v>
      </c>
      <c r="H241" s="74">
        <v>29115</v>
      </c>
      <c r="I241" s="75">
        <v>4852.5</v>
      </c>
      <c r="J241" s="75">
        <v>24262.5</v>
      </c>
      <c r="K241" s="75">
        <v>21351</v>
      </c>
      <c r="L241" s="75">
        <v>2911.5</v>
      </c>
      <c r="M241" s="90">
        <v>0.12</v>
      </c>
      <c r="N241" s="75">
        <v>472.5</v>
      </c>
      <c r="O241" s="75">
        <v>52</v>
      </c>
      <c r="P241" s="74">
        <v>20</v>
      </c>
      <c r="Q241" s="75">
        <v>21895.5</v>
      </c>
      <c r="R241" s="132">
        <v>476.66666666666674</v>
      </c>
      <c r="S241" s="132">
        <v>476.66666666666674</v>
      </c>
      <c r="T241" s="132">
        <v>22372.166666666668</v>
      </c>
      <c r="U241" s="132"/>
      <c r="V241" s="75">
        <v>147</v>
      </c>
      <c r="W241" s="75">
        <f t="shared" si="4"/>
        <v>540</v>
      </c>
      <c r="X241" s="75"/>
      <c r="Y241" s="146"/>
      <c r="Z241" s="145"/>
    </row>
    <row r="242" spans="1:26">
      <c r="A242" s="81"/>
      <c r="B242" s="128" t="s">
        <v>1743</v>
      </c>
      <c r="C242" s="88" t="s">
        <v>1696</v>
      </c>
      <c r="D242" s="68">
        <v>105261</v>
      </c>
      <c r="E242" s="88" t="s">
        <v>1712</v>
      </c>
      <c r="F242" s="74">
        <v>31985</v>
      </c>
      <c r="G242" s="74">
        <v>31390</v>
      </c>
      <c r="H242" s="74">
        <v>30665</v>
      </c>
      <c r="I242" s="75">
        <v>5110.8333333333321</v>
      </c>
      <c r="J242" s="75">
        <v>25554.166666666668</v>
      </c>
      <c r="K242" s="75">
        <v>22487.666666666668</v>
      </c>
      <c r="L242" s="75">
        <v>3066.5</v>
      </c>
      <c r="M242" s="90">
        <v>0.12</v>
      </c>
      <c r="N242" s="75">
        <v>472.5</v>
      </c>
      <c r="O242" s="75">
        <v>52</v>
      </c>
      <c r="P242" s="74">
        <v>20</v>
      </c>
      <c r="Q242" s="75">
        <v>23032.166666666668</v>
      </c>
      <c r="R242" s="132">
        <v>476.66666666666674</v>
      </c>
      <c r="S242" s="132">
        <v>476.66666666666674</v>
      </c>
      <c r="T242" s="132">
        <v>23508.833333333336</v>
      </c>
      <c r="U242" s="132"/>
      <c r="V242" s="75">
        <v>145</v>
      </c>
      <c r="W242" s="75">
        <f t="shared" si="4"/>
        <v>540</v>
      </c>
      <c r="X242" s="75"/>
      <c r="Y242" s="146"/>
      <c r="Z242" s="145"/>
    </row>
    <row r="243" spans="1:26">
      <c r="A243" s="81"/>
      <c r="B243" s="128" t="s">
        <v>1744</v>
      </c>
      <c r="C243" s="88" t="s">
        <v>1700</v>
      </c>
      <c r="D243" s="68">
        <v>105263</v>
      </c>
      <c r="E243" s="88" t="s">
        <v>1714</v>
      </c>
      <c r="F243" s="74">
        <v>32835</v>
      </c>
      <c r="G243" s="74">
        <v>32240</v>
      </c>
      <c r="H243" s="74">
        <v>31515</v>
      </c>
      <c r="I243" s="75">
        <v>5252.5</v>
      </c>
      <c r="J243" s="75">
        <v>26262.5</v>
      </c>
      <c r="K243" s="75">
        <v>23111</v>
      </c>
      <c r="L243" s="75">
        <v>3151.5</v>
      </c>
      <c r="M243" s="90">
        <v>0.12</v>
      </c>
      <c r="N243" s="75">
        <v>472.5</v>
      </c>
      <c r="O243" s="75">
        <v>52</v>
      </c>
      <c r="P243" s="74">
        <v>20</v>
      </c>
      <c r="Q243" s="75">
        <v>23655.5</v>
      </c>
      <c r="R243" s="132">
        <v>476.66666666666674</v>
      </c>
      <c r="S243" s="132">
        <v>476.66666666666674</v>
      </c>
      <c r="T243" s="132">
        <v>24132.166666666668</v>
      </c>
      <c r="U243" s="132"/>
      <c r="V243" s="75">
        <v>147</v>
      </c>
      <c r="W243" s="75">
        <f t="shared" si="4"/>
        <v>540</v>
      </c>
      <c r="X243" s="75"/>
      <c r="Y243" s="146"/>
      <c r="Z243" s="145"/>
    </row>
    <row r="244" spans="1:26">
      <c r="A244" s="81"/>
      <c r="B244" s="128" t="s">
        <v>1745</v>
      </c>
      <c r="C244" s="88" t="s">
        <v>1702</v>
      </c>
      <c r="D244" s="68">
        <v>105264</v>
      </c>
      <c r="E244" s="88" t="s">
        <v>1715</v>
      </c>
      <c r="F244" s="74">
        <v>34385</v>
      </c>
      <c r="G244" s="74">
        <v>33790</v>
      </c>
      <c r="H244" s="74">
        <v>33065</v>
      </c>
      <c r="I244" s="75">
        <v>5510.8333333333321</v>
      </c>
      <c r="J244" s="75">
        <v>27554.166666666668</v>
      </c>
      <c r="K244" s="75">
        <v>24247.666666666668</v>
      </c>
      <c r="L244" s="75">
        <v>3306.5</v>
      </c>
      <c r="M244" s="90">
        <v>0.12</v>
      </c>
      <c r="N244" s="75">
        <v>472.5</v>
      </c>
      <c r="O244" s="75">
        <v>52</v>
      </c>
      <c r="P244" s="74">
        <v>20</v>
      </c>
      <c r="Q244" s="75">
        <v>24792.166666666668</v>
      </c>
      <c r="R244" s="132">
        <v>476.66666666666674</v>
      </c>
      <c r="S244" s="132">
        <v>476.66666666666674</v>
      </c>
      <c r="T244" s="132">
        <v>25268.833333333336</v>
      </c>
      <c r="U244" s="132"/>
      <c r="V244" s="75">
        <v>145</v>
      </c>
      <c r="W244" s="75">
        <f t="shared" si="4"/>
        <v>540</v>
      </c>
      <c r="X244" s="75"/>
      <c r="Y244" s="146"/>
      <c r="Z244" s="145"/>
    </row>
    <row r="245" spans="1:26">
      <c r="A245" s="81"/>
      <c r="B245" s="128" t="s">
        <v>1746</v>
      </c>
      <c r="C245" s="88" t="s">
        <v>1698</v>
      </c>
      <c r="D245" s="68">
        <v>105262</v>
      </c>
      <c r="E245" s="88" t="s">
        <v>1713</v>
      </c>
      <c r="F245" s="74">
        <v>31885</v>
      </c>
      <c r="G245" s="74">
        <v>31290</v>
      </c>
      <c r="H245" s="74">
        <v>30565</v>
      </c>
      <c r="I245" s="75">
        <v>5094.1666666666642</v>
      </c>
      <c r="J245" s="75">
        <v>25470.833333333336</v>
      </c>
      <c r="K245" s="75">
        <v>22414.333333333336</v>
      </c>
      <c r="L245" s="75">
        <v>3056.5</v>
      </c>
      <c r="M245" s="90">
        <v>0.12</v>
      </c>
      <c r="N245" s="75">
        <v>472.5</v>
      </c>
      <c r="O245" s="75">
        <v>52</v>
      </c>
      <c r="P245" s="74">
        <v>20</v>
      </c>
      <c r="Q245" s="75">
        <v>22958.833333333336</v>
      </c>
      <c r="R245" s="132">
        <v>476.66666666666674</v>
      </c>
      <c r="S245" s="132">
        <v>476.66666666666674</v>
      </c>
      <c r="T245" s="132">
        <v>23435.500000000004</v>
      </c>
      <c r="U245" s="132"/>
      <c r="V245" s="75">
        <v>135</v>
      </c>
      <c r="W245" s="75">
        <f t="shared" si="4"/>
        <v>540</v>
      </c>
      <c r="X245" s="75"/>
      <c r="Y245" s="146"/>
      <c r="Z245" s="145"/>
    </row>
    <row r="246" spans="1:26">
      <c r="A246" s="81"/>
      <c r="B246" s="128" t="s">
        <v>1747</v>
      </c>
      <c r="C246" s="88" t="s">
        <v>1718</v>
      </c>
      <c r="D246" s="68">
        <v>105266</v>
      </c>
      <c r="E246" s="88" t="s">
        <v>1719</v>
      </c>
      <c r="F246" s="74">
        <v>33185</v>
      </c>
      <c r="G246" s="74">
        <v>32590</v>
      </c>
      <c r="H246" s="74">
        <v>31865</v>
      </c>
      <c r="I246" s="75">
        <v>5310.8333333333321</v>
      </c>
      <c r="J246" s="75">
        <v>26554.166666666668</v>
      </c>
      <c r="K246" s="75">
        <v>23367.666666666668</v>
      </c>
      <c r="L246" s="75">
        <v>3186.5</v>
      </c>
      <c r="M246" s="90">
        <v>0.12</v>
      </c>
      <c r="N246" s="75">
        <v>472.5</v>
      </c>
      <c r="O246" s="75">
        <v>52</v>
      </c>
      <c r="P246" s="74">
        <v>20</v>
      </c>
      <c r="Q246" s="75">
        <v>23912.166666666668</v>
      </c>
      <c r="R246" s="132">
        <v>476.66666666666674</v>
      </c>
      <c r="S246" s="132">
        <v>476.66666666666674</v>
      </c>
      <c r="T246" s="132">
        <v>24388.833333333336</v>
      </c>
      <c r="U246" s="132"/>
      <c r="V246" s="75">
        <v>148</v>
      </c>
      <c r="W246" s="75">
        <f t="shared" si="4"/>
        <v>540</v>
      </c>
      <c r="X246" s="75"/>
      <c r="Y246" s="146"/>
      <c r="Z246" s="145"/>
    </row>
    <row r="247" spans="1:26">
      <c r="A247" s="81"/>
      <c r="B247" s="128" t="s">
        <v>1748</v>
      </c>
      <c r="C247" s="88" t="s">
        <v>1720</v>
      </c>
      <c r="D247" s="68">
        <v>105267</v>
      </c>
      <c r="E247" s="88" t="s">
        <v>1721</v>
      </c>
      <c r="F247" s="74">
        <v>35185</v>
      </c>
      <c r="G247" s="74">
        <v>34590</v>
      </c>
      <c r="H247" s="74">
        <v>33865</v>
      </c>
      <c r="I247" s="75">
        <v>5644.1666666666642</v>
      </c>
      <c r="J247" s="75">
        <v>28220.833333333336</v>
      </c>
      <c r="K247" s="75">
        <v>24834.333333333336</v>
      </c>
      <c r="L247" s="75">
        <v>3386.5</v>
      </c>
      <c r="M247" s="90">
        <v>0.12</v>
      </c>
      <c r="N247" s="75">
        <v>472.5</v>
      </c>
      <c r="O247" s="75">
        <v>52</v>
      </c>
      <c r="P247" s="74">
        <v>20</v>
      </c>
      <c r="Q247" s="75">
        <v>25378.833333333336</v>
      </c>
      <c r="R247" s="132">
        <v>476.66666666666674</v>
      </c>
      <c r="S247" s="132">
        <v>476.66666666666674</v>
      </c>
      <c r="T247" s="132">
        <v>25855.500000000004</v>
      </c>
      <c r="U247" s="132"/>
      <c r="V247" s="75">
        <v>146</v>
      </c>
      <c r="W247" s="75">
        <f t="shared" si="4"/>
        <v>540</v>
      </c>
      <c r="X247" s="75"/>
      <c r="Y247" s="146"/>
      <c r="Z247" s="145"/>
    </row>
    <row r="248" spans="1:26">
      <c r="A248" s="81"/>
      <c r="B248" s="128" t="s">
        <v>1749</v>
      </c>
      <c r="C248" s="88" t="s">
        <v>1716</v>
      </c>
      <c r="D248" s="68">
        <v>105265</v>
      </c>
      <c r="E248" s="88" t="s">
        <v>1717</v>
      </c>
      <c r="F248" s="74">
        <v>32235</v>
      </c>
      <c r="G248" s="74">
        <v>31640</v>
      </c>
      <c r="H248" s="74">
        <v>30915</v>
      </c>
      <c r="I248" s="75">
        <v>5152.5</v>
      </c>
      <c r="J248" s="75">
        <v>25762.5</v>
      </c>
      <c r="K248" s="75">
        <v>22671</v>
      </c>
      <c r="L248" s="75">
        <v>3091.5</v>
      </c>
      <c r="M248" s="90">
        <v>0.12</v>
      </c>
      <c r="N248" s="75">
        <v>472.5</v>
      </c>
      <c r="O248" s="75">
        <v>52</v>
      </c>
      <c r="P248" s="74">
        <v>20</v>
      </c>
      <c r="Q248" s="75">
        <v>23215.5</v>
      </c>
      <c r="R248" s="132">
        <v>476.66666666666674</v>
      </c>
      <c r="S248" s="132">
        <v>476.66666666666674</v>
      </c>
      <c r="T248" s="132">
        <v>23692.166666666668</v>
      </c>
      <c r="U248" s="132"/>
      <c r="V248" s="75">
        <v>135</v>
      </c>
      <c r="W248" s="75">
        <f t="shared" si="4"/>
        <v>540</v>
      </c>
      <c r="X248" s="75"/>
      <c r="Y248" s="146"/>
      <c r="Z248" s="145"/>
    </row>
    <row r="249" spans="1:26">
      <c r="A249" s="81"/>
      <c r="B249" s="128" t="s">
        <v>1750</v>
      </c>
      <c r="C249" s="88" t="s">
        <v>1722</v>
      </c>
      <c r="D249" s="68">
        <v>105273</v>
      </c>
      <c r="E249" s="88" t="s">
        <v>1723</v>
      </c>
      <c r="F249" s="74">
        <v>34635</v>
      </c>
      <c r="G249" s="74">
        <v>34040</v>
      </c>
      <c r="H249" s="74">
        <v>33315</v>
      </c>
      <c r="I249" s="75">
        <v>5552.5</v>
      </c>
      <c r="J249" s="75">
        <v>27762.5</v>
      </c>
      <c r="K249" s="75">
        <v>24431</v>
      </c>
      <c r="L249" s="75">
        <v>3331.5</v>
      </c>
      <c r="M249" s="90">
        <v>0.12</v>
      </c>
      <c r="N249" s="75">
        <v>472.5</v>
      </c>
      <c r="O249" s="75">
        <v>52</v>
      </c>
      <c r="P249" s="74">
        <v>20</v>
      </c>
      <c r="Q249" s="75">
        <v>24975.5</v>
      </c>
      <c r="R249" s="132">
        <v>476.66666666666674</v>
      </c>
      <c r="S249" s="132">
        <v>476.66666666666674</v>
      </c>
      <c r="T249" s="132">
        <v>25452.166666666668</v>
      </c>
      <c r="U249" s="132"/>
      <c r="V249" s="75">
        <v>144</v>
      </c>
      <c r="W249" s="75">
        <f t="shared" si="4"/>
        <v>540</v>
      </c>
      <c r="X249" s="75"/>
      <c r="Y249" s="146"/>
      <c r="Z249" s="145"/>
    </row>
    <row r="250" spans="1:26">
      <c r="A250" s="119"/>
      <c r="B250" s="128" t="s">
        <v>1751</v>
      </c>
      <c r="C250" s="88" t="s">
        <v>1718</v>
      </c>
      <c r="D250" s="68">
        <v>105266</v>
      </c>
      <c r="E250" s="88" t="s">
        <v>1725</v>
      </c>
      <c r="F250" s="74">
        <v>33685</v>
      </c>
      <c r="G250" s="74">
        <v>33090</v>
      </c>
      <c r="H250" s="74">
        <v>32365</v>
      </c>
      <c r="I250" s="75">
        <v>5394.1666666666642</v>
      </c>
      <c r="J250" s="75">
        <v>26970.833333333336</v>
      </c>
      <c r="K250" s="75">
        <v>23734.333333333336</v>
      </c>
      <c r="L250" s="75">
        <v>3236.5</v>
      </c>
      <c r="M250" s="90">
        <v>0.12</v>
      </c>
      <c r="N250" s="75">
        <v>472.5</v>
      </c>
      <c r="O250" s="75">
        <v>52</v>
      </c>
      <c r="P250" s="74">
        <v>20</v>
      </c>
      <c r="Q250" s="75">
        <v>24278.833333333336</v>
      </c>
      <c r="R250" s="132">
        <v>476.66666666666674</v>
      </c>
      <c r="S250" s="132">
        <v>476.66666666666674</v>
      </c>
      <c r="T250" s="132">
        <v>24755.500000000004</v>
      </c>
      <c r="U250" s="132"/>
      <c r="V250" s="75">
        <v>148</v>
      </c>
      <c r="W250" s="75">
        <f t="shared" si="4"/>
        <v>540</v>
      </c>
      <c r="X250" s="75"/>
      <c r="Y250" s="146"/>
      <c r="Z250" s="145"/>
    </row>
    <row r="251" spans="1:26">
      <c r="A251" s="81"/>
      <c r="B251" s="128" t="s">
        <v>1752</v>
      </c>
      <c r="C251" s="88" t="s">
        <v>1716</v>
      </c>
      <c r="D251" s="68">
        <v>105265</v>
      </c>
      <c r="E251" s="88" t="s">
        <v>1724</v>
      </c>
      <c r="F251" s="74">
        <v>32735</v>
      </c>
      <c r="G251" s="74">
        <v>32140</v>
      </c>
      <c r="H251" s="74">
        <v>31415</v>
      </c>
      <c r="I251" s="75">
        <v>5235.8333333333321</v>
      </c>
      <c r="J251" s="75">
        <v>26179.166666666668</v>
      </c>
      <c r="K251" s="75">
        <v>23037.666666666668</v>
      </c>
      <c r="L251" s="75">
        <v>3141.5</v>
      </c>
      <c r="M251" s="90">
        <v>0.12</v>
      </c>
      <c r="N251" s="75">
        <v>472.5</v>
      </c>
      <c r="O251" s="75">
        <v>52</v>
      </c>
      <c r="P251" s="74">
        <v>20</v>
      </c>
      <c r="Q251" s="75">
        <v>23582.166666666668</v>
      </c>
      <c r="R251" s="132">
        <v>476.66666666666674</v>
      </c>
      <c r="S251" s="132">
        <v>476.66666666666674</v>
      </c>
      <c r="T251" s="132">
        <v>24058.833333333336</v>
      </c>
      <c r="U251" s="132"/>
      <c r="V251" s="75">
        <v>135</v>
      </c>
      <c r="W251" s="75">
        <f t="shared" si="4"/>
        <v>540</v>
      </c>
      <c r="X251" s="75"/>
      <c r="Y251" s="146"/>
      <c r="Z251" s="145"/>
    </row>
    <row r="252" spans="1:26">
      <c r="A252" s="81"/>
      <c r="B252" s="128" t="s">
        <v>1753</v>
      </c>
      <c r="C252" s="88" t="s">
        <v>1720</v>
      </c>
      <c r="D252" s="68">
        <v>105267</v>
      </c>
      <c r="E252" s="88" t="s">
        <v>1726</v>
      </c>
      <c r="F252" s="74">
        <v>35685</v>
      </c>
      <c r="G252" s="74">
        <v>35090</v>
      </c>
      <c r="H252" s="74">
        <v>34365</v>
      </c>
      <c r="I252" s="75">
        <v>5727.5</v>
      </c>
      <c r="J252" s="75">
        <v>28637.5</v>
      </c>
      <c r="K252" s="75">
        <v>25201</v>
      </c>
      <c r="L252" s="75">
        <v>3436.5</v>
      </c>
      <c r="M252" s="90">
        <v>0.12</v>
      </c>
      <c r="N252" s="75">
        <v>472.5</v>
      </c>
      <c r="O252" s="75">
        <v>52</v>
      </c>
      <c r="P252" s="74">
        <v>20</v>
      </c>
      <c r="Q252" s="75">
        <v>25745.5</v>
      </c>
      <c r="R252" s="132">
        <v>476.66666666666674</v>
      </c>
      <c r="S252" s="132">
        <v>476.66666666666674</v>
      </c>
      <c r="T252" s="132">
        <v>26222.166666666668</v>
      </c>
      <c r="U252" s="132"/>
      <c r="V252" s="75">
        <v>146</v>
      </c>
      <c r="W252" s="75">
        <f t="shared" si="4"/>
        <v>540</v>
      </c>
      <c r="X252" s="75"/>
      <c r="Y252" s="146"/>
      <c r="Z252" s="145"/>
    </row>
    <row r="253" spans="1:26">
      <c r="A253" s="81"/>
      <c r="B253" s="128" t="s">
        <v>1754</v>
      </c>
      <c r="C253" s="88" t="s">
        <v>1704</v>
      </c>
      <c r="D253" s="68">
        <v>105268</v>
      </c>
      <c r="E253" s="88" t="s">
        <v>2810</v>
      </c>
      <c r="F253" s="74">
        <v>31685</v>
      </c>
      <c r="G253" s="74">
        <v>31090</v>
      </c>
      <c r="H253" s="74">
        <v>30365</v>
      </c>
      <c r="I253" s="75">
        <v>5060.8333333333321</v>
      </c>
      <c r="J253" s="75">
        <v>25304.166666666668</v>
      </c>
      <c r="K253" s="75">
        <v>22267.666666666668</v>
      </c>
      <c r="L253" s="75">
        <v>3036.5</v>
      </c>
      <c r="M253" s="90">
        <v>0.12</v>
      </c>
      <c r="N253" s="75">
        <v>472.5</v>
      </c>
      <c r="O253" s="75">
        <v>52</v>
      </c>
      <c r="P253" s="74">
        <v>20</v>
      </c>
      <c r="Q253" s="75">
        <v>22812.166666666668</v>
      </c>
      <c r="R253" s="132">
        <v>476.66666666666674</v>
      </c>
      <c r="S253" s="132">
        <v>476.66666666666674</v>
      </c>
      <c r="T253" s="132">
        <v>23288.833333333336</v>
      </c>
      <c r="U253" s="132"/>
      <c r="V253" s="75">
        <v>133</v>
      </c>
      <c r="W253" s="75">
        <f t="shared" si="4"/>
        <v>540</v>
      </c>
      <c r="X253" s="75"/>
      <c r="Y253" s="146"/>
      <c r="Z253" s="145"/>
    </row>
    <row r="254" spans="1:26">
      <c r="A254" s="81"/>
      <c r="B254" s="128" t="s">
        <v>1755</v>
      </c>
      <c r="C254" s="88" t="s">
        <v>1706</v>
      </c>
      <c r="D254" s="68">
        <v>105269</v>
      </c>
      <c r="E254" s="88" t="s">
        <v>2809</v>
      </c>
      <c r="F254" s="74">
        <v>32635</v>
      </c>
      <c r="G254" s="74">
        <v>32040</v>
      </c>
      <c r="H254" s="74">
        <v>31315</v>
      </c>
      <c r="I254" s="75">
        <v>5219.1666666666642</v>
      </c>
      <c r="J254" s="75">
        <v>26095.833333333336</v>
      </c>
      <c r="K254" s="75">
        <v>22964.333333333336</v>
      </c>
      <c r="L254" s="75">
        <v>3131.5</v>
      </c>
      <c r="M254" s="90">
        <v>0.12</v>
      </c>
      <c r="N254" s="75">
        <v>472.5</v>
      </c>
      <c r="O254" s="75">
        <v>52</v>
      </c>
      <c r="P254" s="74">
        <v>20</v>
      </c>
      <c r="Q254" s="75">
        <v>23508.833333333336</v>
      </c>
      <c r="R254" s="132">
        <v>476.66666666666674</v>
      </c>
      <c r="S254" s="132">
        <v>476.66666666666674</v>
      </c>
      <c r="T254" s="132">
        <v>23985.500000000004</v>
      </c>
      <c r="U254" s="132"/>
      <c r="V254" s="75">
        <v>145</v>
      </c>
      <c r="W254" s="75">
        <f t="shared" si="4"/>
        <v>540</v>
      </c>
      <c r="X254" s="75"/>
      <c r="Y254" s="146"/>
      <c r="Z254" s="145"/>
    </row>
    <row r="255" spans="1:26">
      <c r="A255" s="81"/>
      <c r="B255" s="84" t="s">
        <v>3169</v>
      </c>
      <c r="C255" s="69"/>
      <c r="D255" s="70"/>
      <c r="E255" s="69"/>
      <c r="F255" s="70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 t="str">
        <f t="shared" si="4"/>
        <v/>
      </c>
      <c r="X255" s="73"/>
      <c r="Y255" s="73"/>
      <c r="Z255" s="73"/>
    </row>
    <row r="256" spans="1:26">
      <c r="A256" s="81"/>
      <c r="B256" s="128" t="s">
        <v>3170</v>
      </c>
      <c r="C256" s="88" t="s">
        <v>3171</v>
      </c>
      <c r="D256" s="68">
        <v>109033</v>
      </c>
      <c r="E256" s="88" t="s">
        <v>3172</v>
      </c>
      <c r="F256" s="74">
        <v>27270</v>
      </c>
      <c r="G256" s="74">
        <v>26675</v>
      </c>
      <c r="H256" s="74">
        <v>25950</v>
      </c>
      <c r="I256" s="75">
        <v>4325</v>
      </c>
      <c r="J256" s="75">
        <v>21625</v>
      </c>
      <c r="K256" s="75">
        <v>19030</v>
      </c>
      <c r="L256" s="75">
        <v>2595</v>
      </c>
      <c r="M256" s="90">
        <v>0.12</v>
      </c>
      <c r="N256" s="75">
        <v>472.5</v>
      </c>
      <c r="O256" s="75">
        <v>52</v>
      </c>
      <c r="P256" s="74">
        <v>20</v>
      </c>
      <c r="Q256" s="75">
        <v>19574.5</v>
      </c>
      <c r="R256" s="132">
        <v>476.66666666666674</v>
      </c>
      <c r="S256" s="132">
        <v>476.66666666666674</v>
      </c>
      <c r="T256" s="132">
        <v>20051.166666666668</v>
      </c>
      <c r="U256" s="132"/>
      <c r="V256" s="75">
        <v>133</v>
      </c>
      <c r="W256" s="75">
        <f t="shared" si="4"/>
        <v>540</v>
      </c>
      <c r="X256" s="75"/>
      <c r="Y256" s="146"/>
      <c r="Z256" s="145"/>
    </row>
    <row r="257" spans="1:26">
      <c r="A257" s="81"/>
      <c r="B257" s="128" t="s">
        <v>3173</v>
      </c>
      <c r="C257" s="88" t="s">
        <v>3174</v>
      </c>
      <c r="D257" s="68">
        <v>109034</v>
      </c>
      <c r="E257" s="88" t="s">
        <v>3175</v>
      </c>
      <c r="F257" s="74">
        <v>28220</v>
      </c>
      <c r="G257" s="74">
        <v>27625</v>
      </c>
      <c r="H257" s="74">
        <v>26900</v>
      </c>
      <c r="I257" s="75">
        <v>4483.3333333333321</v>
      </c>
      <c r="J257" s="75">
        <v>22416.666666666668</v>
      </c>
      <c r="K257" s="75">
        <v>19726.666666666668</v>
      </c>
      <c r="L257" s="75">
        <v>2690</v>
      </c>
      <c r="M257" s="90">
        <v>0.12</v>
      </c>
      <c r="N257" s="75">
        <v>472.5</v>
      </c>
      <c r="O257" s="75">
        <v>52</v>
      </c>
      <c r="P257" s="74">
        <v>20</v>
      </c>
      <c r="Q257" s="75">
        <v>20271.166666666668</v>
      </c>
      <c r="R257" s="132">
        <v>476.66666666666674</v>
      </c>
      <c r="S257" s="132">
        <v>476.66666666666674</v>
      </c>
      <c r="T257" s="132">
        <v>20747.833333333336</v>
      </c>
      <c r="U257" s="132"/>
      <c r="V257" s="75">
        <v>146</v>
      </c>
      <c r="W257" s="75">
        <f t="shared" si="4"/>
        <v>540</v>
      </c>
      <c r="X257" s="75"/>
      <c r="Y257" s="146"/>
      <c r="Z257" s="145"/>
    </row>
    <row r="258" spans="1:26">
      <c r="A258" s="81"/>
      <c r="B258" s="128" t="s">
        <v>3176</v>
      </c>
      <c r="C258" s="88" t="s">
        <v>3177</v>
      </c>
      <c r="D258" s="68">
        <v>109030</v>
      </c>
      <c r="E258" s="88" t="s">
        <v>3178</v>
      </c>
      <c r="F258" s="74">
        <v>29770</v>
      </c>
      <c r="G258" s="74">
        <v>29175</v>
      </c>
      <c r="H258" s="74">
        <v>28450</v>
      </c>
      <c r="I258" s="75">
        <v>4741.6666666666642</v>
      </c>
      <c r="J258" s="75">
        <v>23708.333333333336</v>
      </c>
      <c r="K258" s="75">
        <v>20863.333333333336</v>
      </c>
      <c r="L258" s="75">
        <v>2845</v>
      </c>
      <c r="M258" s="90">
        <v>0.12</v>
      </c>
      <c r="N258" s="75">
        <v>472.5</v>
      </c>
      <c r="O258" s="75">
        <v>52</v>
      </c>
      <c r="P258" s="74">
        <v>20</v>
      </c>
      <c r="Q258" s="75">
        <v>21407.833333333336</v>
      </c>
      <c r="R258" s="132">
        <v>476.66666666666674</v>
      </c>
      <c r="S258" s="132">
        <v>476.66666666666674</v>
      </c>
      <c r="T258" s="132">
        <v>21884.500000000004</v>
      </c>
      <c r="U258" s="132"/>
      <c r="V258" s="75">
        <v>144</v>
      </c>
      <c r="W258" s="75">
        <f t="shared" si="4"/>
        <v>540</v>
      </c>
      <c r="X258" s="75"/>
      <c r="Y258" s="146"/>
      <c r="Z258" s="145"/>
    </row>
    <row r="259" spans="1:26">
      <c r="A259" s="81"/>
      <c r="B259" s="128" t="s">
        <v>3179</v>
      </c>
      <c r="C259" s="88" t="s">
        <v>3180</v>
      </c>
      <c r="D259" s="68">
        <v>109032</v>
      </c>
      <c r="E259" s="88" t="s">
        <v>3181</v>
      </c>
      <c r="F259" s="74">
        <v>29070</v>
      </c>
      <c r="G259" s="74">
        <v>28475</v>
      </c>
      <c r="H259" s="74">
        <v>27750</v>
      </c>
      <c r="I259" s="75">
        <v>4625</v>
      </c>
      <c r="J259" s="75">
        <v>23125</v>
      </c>
      <c r="K259" s="75">
        <v>20350</v>
      </c>
      <c r="L259" s="75">
        <v>2775</v>
      </c>
      <c r="M259" s="90">
        <v>0.12</v>
      </c>
      <c r="N259" s="75">
        <v>472.5</v>
      </c>
      <c r="O259" s="75">
        <v>52</v>
      </c>
      <c r="P259" s="74">
        <v>20</v>
      </c>
      <c r="Q259" s="75">
        <v>20894.5</v>
      </c>
      <c r="R259" s="132">
        <v>476.66666666666674</v>
      </c>
      <c r="S259" s="132">
        <v>476.66666666666674</v>
      </c>
      <c r="T259" s="132">
        <v>21371.166666666668</v>
      </c>
      <c r="U259" s="132"/>
      <c r="V259" s="75">
        <v>138</v>
      </c>
      <c r="W259" s="75">
        <f t="shared" si="4"/>
        <v>540</v>
      </c>
      <c r="X259" s="75"/>
      <c r="Y259" s="146"/>
      <c r="Z259" s="145"/>
    </row>
    <row r="260" spans="1:26">
      <c r="A260" s="81"/>
      <c r="B260" s="128" t="s">
        <v>3182</v>
      </c>
      <c r="C260" s="88" t="s">
        <v>3183</v>
      </c>
      <c r="D260" s="68">
        <v>109036</v>
      </c>
      <c r="E260" s="88" t="s">
        <v>3184</v>
      </c>
      <c r="F260" s="74">
        <v>30020</v>
      </c>
      <c r="G260" s="74">
        <v>29425</v>
      </c>
      <c r="H260" s="74">
        <v>28700</v>
      </c>
      <c r="I260" s="75">
        <v>4783.3333333333321</v>
      </c>
      <c r="J260" s="75">
        <v>23916.666666666668</v>
      </c>
      <c r="K260" s="75">
        <v>21046.666666666668</v>
      </c>
      <c r="L260" s="75">
        <v>2870</v>
      </c>
      <c r="M260" s="90">
        <v>0.12</v>
      </c>
      <c r="N260" s="75">
        <v>472.5</v>
      </c>
      <c r="O260" s="75">
        <v>52</v>
      </c>
      <c r="P260" s="74">
        <v>20</v>
      </c>
      <c r="Q260" s="75">
        <v>21591.166666666668</v>
      </c>
      <c r="R260" s="132">
        <v>476.66666666666674</v>
      </c>
      <c r="S260" s="132">
        <v>476.66666666666674</v>
      </c>
      <c r="T260" s="132">
        <v>22067.833333333336</v>
      </c>
      <c r="U260" s="132"/>
      <c r="V260" s="75">
        <v>150</v>
      </c>
      <c r="W260" s="75">
        <f t="shared" si="4"/>
        <v>540</v>
      </c>
      <c r="X260" s="75"/>
      <c r="Y260" s="146"/>
      <c r="Z260" s="145"/>
    </row>
    <row r="261" spans="1:26">
      <c r="A261" s="81"/>
      <c r="B261" s="128" t="s">
        <v>3185</v>
      </c>
      <c r="C261" s="88" t="s">
        <v>3186</v>
      </c>
      <c r="D261" s="68">
        <v>109037</v>
      </c>
      <c r="E261" s="88" t="s">
        <v>3187</v>
      </c>
      <c r="F261" s="74">
        <v>31570</v>
      </c>
      <c r="G261" s="74">
        <v>30975</v>
      </c>
      <c r="H261" s="74">
        <v>30250</v>
      </c>
      <c r="I261" s="75">
        <v>5041.6666666666642</v>
      </c>
      <c r="J261" s="75">
        <v>25208.333333333336</v>
      </c>
      <c r="K261" s="75">
        <v>22183.333333333336</v>
      </c>
      <c r="L261" s="75">
        <v>3025</v>
      </c>
      <c r="M261" s="90">
        <v>0.12</v>
      </c>
      <c r="N261" s="75">
        <v>472.5</v>
      </c>
      <c r="O261" s="75">
        <v>52</v>
      </c>
      <c r="P261" s="74">
        <v>20</v>
      </c>
      <c r="Q261" s="75">
        <v>22727.833333333336</v>
      </c>
      <c r="R261" s="132">
        <v>476.66666666666674</v>
      </c>
      <c r="S261" s="132">
        <v>476.66666666666674</v>
      </c>
      <c r="T261" s="132">
        <v>23204.500000000004</v>
      </c>
      <c r="U261" s="132"/>
      <c r="V261" s="75">
        <v>149</v>
      </c>
      <c r="W261" s="75">
        <f t="shared" si="4"/>
        <v>540</v>
      </c>
      <c r="X261" s="75"/>
      <c r="Y261" s="146"/>
      <c r="Z261" s="145"/>
    </row>
    <row r="262" spans="1:26">
      <c r="A262" s="81"/>
      <c r="B262" s="128" t="s">
        <v>3188</v>
      </c>
      <c r="C262" s="88" t="s">
        <v>3189</v>
      </c>
      <c r="D262" s="68">
        <v>109031</v>
      </c>
      <c r="E262" s="88" t="s">
        <v>3190</v>
      </c>
      <c r="F262" s="74">
        <v>31470</v>
      </c>
      <c r="G262" s="74">
        <v>30875</v>
      </c>
      <c r="H262" s="74">
        <v>30150</v>
      </c>
      <c r="I262" s="75">
        <v>5025</v>
      </c>
      <c r="J262" s="75">
        <v>25125</v>
      </c>
      <c r="K262" s="75">
        <v>22110</v>
      </c>
      <c r="L262" s="75">
        <v>3015</v>
      </c>
      <c r="M262" s="90">
        <v>0.12</v>
      </c>
      <c r="N262" s="75">
        <v>472.5</v>
      </c>
      <c r="O262" s="75">
        <v>52</v>
      </c>
      <c r="P262" s="74">
        <v>20</v>
      </c>
      <c r="Q262" s="75">
        <v>22654.5</v>
      </c>
      <c r="R262" s="132">
        <v>476.66666666666674</v>
      </c>
      <c r="S262" s="132">
        <v>476.66666666666674</v>
      </c>
      <c r="T262" s="132">
        <v>23131.166666666668</v>
      </c>
      <c r="U262" s="132"/>
      <c r="V262" s="75">
        <v>139</v>
      </c>
      <c r="W262" s="75">
        <f t="shared" si="4"/>
        <v>540</v>
      </c>
      <c r="X262" s="75"/>
      <c r="Y262" s="146"/>
      <c r="Z262" s="145"/>
    </row>
    <row r="263" spans="1:26">
      <c r="A263" s="81"/>
      <c r="B263" s="128" t="s">
        <v>3191</v>
      </c>
      <c r="C263" s="88" t="s">
        <v>3192</v>
      </c>
      <c r="D263" s="68">
        <v>109038</v>
      </c>
      <c r="E263" s="88" t="s">
        <v>3193</v>
      </c>
      <c r="F263" s="74">
        <v>33240</v>
      </c>
      <c r="G263" s="74">
        <v>31825</v>
      </c>
      <c r="H263" s="74">
        <v>31100</v>
      </c>
      <c r="I263" s="75">
        <v>5183.3333333333321</v>
      </c>
      <c r="J263" s="75">
        <v>25916.666666666668</v>
      </c>
      <c r="K263" s="75">
        <v>22806.666666666668</v>
      </c>
      <c r="L263" s="75">
        <v>3110</v>
      </c>
      <c r="M263" s="90">
        <v>0.12</v>
      </c>
      <c r="N263" s="75">
        <v>472.5</v>
      </c>
      <c r="O263" s="75">
        <v>52</v>
      </c>
      <c r="P263" s="74">
        <v>20</v>
      </c>
      <c r="Q263" s="75">
        <v>23351.166666666668</v>
      </c>
      <c r="R263" s="132">
        <v>476.66666666666674</v>
      </c>
      <c r="S263" s="132">
        <v>476.66666666666674</v>
      </c>
      <c r="T263" s="132">
        <v>23827.833333333336</v>
      </c>
      <c r="U263" s="132"/>
      <c r="V263" s="75">
        <v>151</v>
      </c>
      <c r="W263" s="75">
        <f t="shared" si="4"/>
        <v>1360</v>
      </c>
      <c r="X263" s="75"/>
      <c r="Y263" s="146"/>
      <c r="Z263" s="145"/>
    </row>
    <row r="264" spans="1:26">
      <c r="A264" s="119"/>
      <c r="B264" s="128" t="s">
        <v>3194</v>
      </c>
      <c r="C264" s="88" t="s">
        <v>3195</v>
      </c>
      <c r="D264" s="68">
        <v>109039</v>
      </c>
      <c r="E264" s="88" t="s">
        <v>3196</v>
      </c>
      <c r="F264" s="74">
        <v>33970</v>
      </c>
      <c r="G264" s="74">
        <v>33375</v>
      </c>
      <c r="H264" s="74">
        <v>32650</v>
      </c>
      <c r="I264" s="75">
        <v>5441.6666666666642</v>
      </c>
      <c r="J264" s="75">
        <v>27208.333333333336</v>
      </c>
      <c r="K264" s="75">
        <v>23943.333333333336</v>
      </c>
      <c r="L264" s="75">
        <v>3265</v>
      </c>
      <c r="M264" s="90">
        <v>0.12</v>
      </c>
      <c r="N264" s="75">
        <v>472.5</v>
      </c>
      <c r="O264" s="75">
        <v>52</v>
      </c>
      <c r="P264" s="74">
        <v>20</v>
      </c>
      <c r="Q264" s="75">
        <v>24487.833333333336</v>
      </c>
      <c r="R264" s="132">
        <v>476.66666666666674</v>
      </c>
      <c r="S264" s="132">
        <v>476.66666666666674</v>
      </c>
      <c r="T264" s="132">
        <v>24964.500000000004</v>
      </c>
      <c r="U264" s="132"/>
      <c r="V264" s="75">
        <v>150</v>
      </c>
      <c r="W264" s="75">
        <f t="shared" si="4"/>
        <v>540</v>
      </c>
      <c r="X264" s="75"/>
      <c r="Y264" s="146"/>
      <c r="Z264" s="145"/>
    </row>
    <row r="265" spans="1:26">
      <c r="A265" s="81"/>
      <c r="B265" s="128" t="s">
        <v>3197</v>
      </c>
      <c r="C265" s="88" t="s">
        <v>3198</v>
      </c>
      <c r="D265" s="68">
        <v>109035</v>
      </c>
      <c r="E265" s="88" t="s">
        <v>3199</v>
      </c>
      <c r="F265" s="74">
        <v>31470</v>
      </c>
      <c r="G265" s="74">
        <v>30875</v>
      </c>
      <c r="H265" s="74">
        <v>30150</v>
      </c>
      <c r="I265" s="75">
        <v>5025</v>
      </c>
      <c r="J265" s="75">
        <v>25125</v>
      </c>
      <c r="K265" s="75">
        <v>22110</v>
      </c>
      <c r="L265" s="75">
        <v>3015</v>
      </c>
      <c r="M265" s="90">
        <v>0.12</v>
      </c>
      <c r="N265" s="75">
        <v>472.5</v>
      </c>
      <c r="O265" s="75">
        <v>52</v>
      </c>
      <c r="P265" s="74">
        <v>20</v>
      </c>
      <c r="Q265" s="75">
        <v>22654.5</v>
      </c>
      <c r="R265" s="132">
        <v>476.66666666666674</v>
      </c>
      <c r="S265" s="132">
        <v>476.66666666666674</v>
      </c>
      <c r="T265" s="132">
        <v>23131.166666666668</v>
      </c>
      <c r="U265" s="132"/>
      <c r="V265" s="75">
        <v>138</v>
      </c>
      <c r="W265" s="75">
        <f t="shared" si="4"/>
        <v>540</v>
      </c>
      <c r="X265" s="75"/>
      <c r="Y265" s="146"/>
      <c r="Z265" s="145"/>
    </row>
    <row r="266" spans="1:26">
      <c r="A266" s="81"/>
      <c r="B266" s="128" t="s">
        <v>3200</v>
      </c>
      <c r="C266" s="88" t="s">
        <v>3201</v>
      </c>
      <c r="D266" s="68">
        <v>109040</v>
      </c>
      <c r="E266" s="88" t="s">
        <v>3202</v>
      </c>
      <c r="F266" s="74">
        <v>33240</v>
      </c>
      <c r="G266" s="74">
        <v>31825</v>
      </c>
      <c r="H266" s="74">
        <v>31100</v>
      </c>
      <c r="I266" s="75">
        <v>5183.3333333333321</v>
      </c>
      <c r="J266" s="75">
        <v>25916.666666666668</v>
      </c>
      <c r="K266" s="75">
        <v>22806.666666666668</v>
      </c>
      <c r="L266" s="75">
        <v>3110</v>
      </c>
      <c r="M266" s="90">
        <v>0.12</v>
      </c>
      <c r="N266" s="75">
        <v>472.5</v>
      </c>
      <c r="O266" s="75">
        <v>52</v>
      </c>
      <c r="P266" s="74">
        <v>20</v>
      </c>
      <c r="Q266" s="75">
        <v>23351.166666666668</v>
      </c>
      <c r="R266" s="132">
        <v>476.66666666666674</v>
      </c>
      <c r="S266" s="132">
        <v>476.66666666666674</v>
      </c>
      <c r="T266" s="132">
        <v>23827.833333333336</v>
      </c>
      <c r="U266" s="132"/>
      <c r="V266" s="75">
        <v>153</v>
      </c>
      <c r="W266" s="75">
        <f t="shared" si="4"/>
        <v>1360</v>
      </c>
      <c r="X266" s="75"/>
      <c r="Y266" s="146"/>
      <c r="Z266" s="145"/>
    </row>
    <row r="267" spans="1:26">
      <c r="A267" s="81"/>
      <c r="B267" s="128" t="s">
        <v>3203</v>
      </c>
      <c r="C267" s="88" t="s">
        <v>3204</v>
      </c>
      <c r="D267" s="68">
        <v>109041</v>
      </c>
      <c r="E267" s="88" t="s">
        <v>3205</v>
      </c>
      <c r="F267" s="74">
        <v>33970</v>
      </c>
      <c r="G267" s="74">
        <v>33375</v>
      </c>
      <c r="H267" s="74">
        <v>32650</v>
      </c>
      <c r="I267" s="75">
        <v>5441.6666666666642</v>
      </c>
      <c r="J267" s="75">
        <v>27208.333333333336</v>
      </c>
      <c r="K267" s="75">
        <v>23943.333333333336</v>
      </c>
      <c r="L267" s="75">
        <v>3265</v>
      </c>
      <c r="M267" s="90">
        <v>0.12</v>
      </c>
      <c r="N267" s="75">
        <v>472.5</v>
      </c>
      <c r="O267" s="75">
        <v>52</v>
      </c>
      <c r="P267" s="74">
        <v>20</v>
      </c>
      <c r="Q267" s="75">
        <v>24487.833333333336</v>
      </c>
      <c r="R267" s="132">
        <v>476.66666666666674</v>
      </c>
      <c r="S267" s="132">
        <v>476.66666666666674</v>
      </c>
      <c r="T267" s="132">
        <v>24964.500000000004</v>
      </c>
      <c r="U267" s="132"/>
      <c r="V267" s="75">
        <v>148</v>
      </c>
      <c r="W267" s="75">
        <f t="shared" si="4"/>
        <v>540</v>
      </c>
      <c r="X267" s="75"/>
      <c r="Y267" s="146"/>
      <c r="Z267" s="145"/>
    </row>
    <row r="268" spans="1:26">
      <c r="A268" s="81"/>
      <c r="B268" s="84" t="s">
        <v>2811</v>
      </c>
      <c r="C268" s="69"/>
      <c r="D268" s="70"/>
      <c r="E268" s="69"/>
      <c r="F268" s="70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 t="str">
        <f t="shared" si="4"/>
        <v/>
      </c>
      <c r="X268" s="73"/>
      <c r="Y268" s="73"/>
      <c r="Z268" s="73"/>
    </row>
    <row r="269" spans="1:26">
      <c r="A269" s="81"/>
      <c r="B269" s="67" t="s">
        <v>1756</v>
      </c>
      <c r="C269" s="67" t="s">
        <v>1757</v>
      </c>
      <c r="D269" s="68" t="s">
        <v>1758</v>
      </c>
      <c r="E269" s="67" t="s">
        <v>1759</v>
      </c>
      <c r="F269" s="74">
        <v>31340</v>
      </c>
      <c r="G269" s="74">
        <v>30895</v>
      </c>
      <c r="H269" s="74">
        <v>30170</v>
      </c>
      <c r="I269" s="75">
        <v>5028.3333333333321</v>
      </c>
      <c r="J269" s="75">
        <v>25141.666666666668</v>
      </c>
      <c r="K269" s="75">
        <v>22124.666666666668</v>
      </c>
      <c r="L269" s="75">
        <v>3017</v>
      </c>
      <c r="M269" s="76">
        <v>0.12</v>
      </c>
      <c r="N269" s="75">
        <v>472.5</v>
      </c>
      <c r="O269" s="75">
        <v>52</v>
      </c>
      <c r="P269" s="74">
        <v>20</v>
      </c>
      <c r="Q269" s="75">
        <v>22669.166666666668</v>
      </c>
      <c r="R269" s="132">
        <v>476.66666666666674</v>
      </c>
      <c r="S269" s="132">
        <v>476.66666666666674</v>
      </c>
      <c r="T269" s="132">
        <v>23145.833333333336</v>
      </c>
      <c r="U269" s="132"/>
      <c r="V269" s="75">
        <v>106</v>
      </c>
      <c r="W269" s="75">
        <f t="shared" ref="W269:W332" si="5">IF(F269-G269-55&lt;0,"",F269-G269-55)</f>
        <v>390</v>
      </c>
      <c r="X269" s="75"/>
      <c r="Y269" s="146"/>
      <c r="Z269" s="145"/>
    </row>
    <row r="270" spans="1:26">
      <c r="A270" s="81"/>
      <c r="B270" s="67" t="s">
        <v>1760</v>
      </c>
      <c r="C270" s="67" t="s">
        <v>1761</v>
      </c>
      <c r="D270" s="68" t="s">
        <v>1762</v>
      </c>
      <c r="E270" s="67" t="s">
        <v>1763</v>
      </c>
      <c r="F270" s="74">
        <v>33140</v>
      </c>
      <c r="G270" s="74">
        <v>32695</v>
      </c>
      <c r="H270" s="74">
        <v>31970</v>
      </c>
      <c r="I270" s="75">
        <v>5328.3333333333321</v>
      </c>
      <c r="J270" s="75">
        <v>26641.666666666668</v>
      </c>
      <c r="K270" s="75">
        <v>23444.666666666668</v>
      </c>
      <c r="L270" s="75">
        <v>3197</v>
      </c>
      <c r="M270" s="76">
        <v>0.12</v>
      </c>
      <c r="N270" s="75">
        <v>472.5</v>
      </c>
      <c r="O270" s="75">
        <v>52</v>
      </c>
      <c r="P270" s="74">
        <v>20</v>
      </c>
      <c r="Q270" s="75">
        <v>23989.166666666668</v>
      </c>
      <c r="R270" s="132">
        <v>476.66666666666674</v>
      </c>
      <c r="S270" s="132">
        <v>476.66666666666674</v>
      </c>
      <c r="T270" s="132">
        <v>24465.833333333336</v>
      </c>
      <c r="U270" s="132"/>
      <c r="V270" s="75">
        <v>106</v>
      </c>
      <c r="W270" s="75">
        <f t="shared" si="5"/>
        <v>390</v>
      </c>
      <c r="X270" s="75"/>
      <c r="Y270" s="146"/>
      <c r="Z270" s="145"/>
    </row>
    <row r="271" spans="1:26">
      <c r="A271" s="81"/>
      <c r="B271" s="67" t="s">
        <v>1764</v>
      </c>
      <c r="C271" s="67" t="s">
        <v>1765</v>
      </c>
      <c r="D271" s="68" t="s">
        <v>1766</v>
      </c>
      <c r="E271" s="67" t="s">
        <v>1767</v>
      </c>
      <c r="F271" s="74">
        <v>35540</v>
      </c>
      <c r="G271" s="74">
        <v>35095</v>
      </c>
      <c r="H271" s="74">
        <v>34370</v>
      </c>
      <c r="I271" s="75">
        <v>5728.3333333333321</v>
      </c>
      <c r="J271" s="75">
        <v>28641.666666666668</v>
      </c>
      <c r="K271" s="75">
        <v>25204.666666666668</v>
      </c>
      <c r="L271" s="75">
        <v>3437</v>
      </c>
      <c r="M271" s="76">
        <v>0.12</v>
      </c>
      <c r="N271" s="75">
        <v>472.5</v>
      </c>
      <c r="O271" s="75">
        <v>52</v>
      </c>
      <c r="P271" s="74">
        <v>20</v>
      </c>
      <c r="Q271" s="75">
        <v>25749.166666666668</v>
      </c>
      <c r="R271" s="132">
        <v>476.66666666666674</v>
      </c>
      <c r="S271" s="132">
        <v>476.66666666666674</v>
      </c>
      <c r="T271" s="132">
        <v>26225.833333333336</v>
      </c>
      <c r="U271" s="132"/>
      <c r="V271" s="75">
        <v>106</v>
      </c>
      <c r="W271" s="75">
        <f t="shared" si="5"/>
        <v>390</v>
      </c>
      <c r="X271" s="75"/>
      <c r="Y271" s="146"/>
      <c r="Z271" s="145"/>
    </row>
    <row r="272" spans="1:26">
      <c r="A272" s="81"/>
      <c r="B272" s="67" t="s">
        <v>1768</v>
      </c>
      <c r="C272" s="67" t="s">
        <v>1769</v>
      </c>
      <c r="D272" s="68" t="s">
        <v>1770</v>
      </c>
      <c r="E272" s="67" t="s">
        <v>1771</v>
      </c>
      <c r="F272" s="74">
        <v>35540</v>
      </c>
      <c r="G272" s="74">
        <v>35095</v>
      </c>
      <c r="H272" s="74">
        <v>34370</v>
      </c>
      <c r="I272" s="75">
        <v>5728.3333333333321</v>
      </c>
      <c r="J272" s="75">
        <v>28641.666666666668</v>
      </c>
      <c r="K272" s="75">
        <v>25204.666666666668</v>
      </c>
      <c r="L272" s="75">
        <v>3437</v>
      </c>
      <c r="M272" s="76">
        <v>0.12</v>
      </c>
      <c r="N272" s="75">
        <v>472.5</v>
      </c>
      <c r="O272" s="75">
        <v>52</v>
      </c>
      <c r="P272" s="74">
        <v>20</v>
      </c>
      <c r="Q272" s="75">
        <v>25749.166666666668</v>
      </c>
      <c r="R272" s="132">
        <v>476.66666666666674</v>
      </c>
      <c r="S272" s="132">
        <v>476.66666666666674</v>
      </c>
      <c r="T272" s="132">
        <v>26225.833333333336</v>
      </c>
      <c r="U272" s="132"/>
      <c r="V272" s="75">
        <v>107</v>
      </c>
      <c r="W272" s="75">
        <f t="shared" si="5"/>
        <v>390</v>
      </c>
      <c r="X272" s="75"/>
      <c r="Y272" s="146"/>
      <c r="Z272" s="145"/>
    </row>
    <row r="273" spans="1:26">
      <c r="A273" s="81"/>
      <c r="B273" s="84" t="s">
        <v>2812</v>
      </c>
      <c r="C273" s="69"/>
      <c r="D273" s="70"/>
      <c r="E273" s="69"/>
      <c r="F273" s="70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 t="str">
        <f t="shared" si="5"/>
        <v/>
      </c>
      <c r="X273" s="73"/>
      <c r="Y273" s="73"/>
      <c r="Z273" s="73"/>
    </row>
    <row r="274" spans="1:26">
      <c r="A274" s="81"/>
      <c r="B274" s="67" t="s">
        <v>1772</v>
      </c>
      <c r="C274" s="67" t="s">
        <v>1761</v>
      </c>
      <c r="D274" s="68" t="s">
        <v>1762</v>
      </c>
      <c r="E274" s="67" t="s">
        <v>1773</v>
      </c>
      <c r="F274" s="74">
        <v>33640</v>
      </c>
      <c r="G274" s="74">
        <v>33195</v>
      </c>
      <c r="H274" s="74">
        <v>32470</v>
      </c>
      <c r="I274" s="75">
        <v>5411.6666666666642</v>
      </c>
      <c r="J274" s="75">
        <v>27058.333333333336</v>
      </c>
      <c r="K274" s="75">
        <v>23811.333333333336</v>
      </c>
      <c r="L274" s="75">
        <v>3247</v>
      </c>
      <c r="M274" s="76">
        <v>0.12</v>
      </c>
      <c r="N274" s="75">
        <v>472.5</v>
      </c>
      <c r="O274" s="75">
        <v>52</v>
      </c>
      <c r="P274" s="74">
        <v>20</v>
      </c>
      <c r="Q274" s="75">
        <v>24355.833333333336</v>
      </c>
      <c r="R274" s="132">
        <v>476.66666666666674</v>
      </c>
      <c r="S274" s="132">
        <v>476.66666666666674</v>
      </c>
      <c r="T274" s="132">
        <v>24832.500000000004</v>
      </c>
      <c r="U274" s="132"/>
      <c r="V274" s="75">
        <v>106</v>
      </c>
      <c r="W274" s="75">
        <f t="shared" si="5"/>
        <v>390</v>
      </c>
      <c r="X274" s="75"/>
      <c r="Y274" s="146"/>
      <c r="Z274" s="145"/>
    </row>
    <row r="275" spans="1:26">
      <c r="A275" s="81"/>
      <c r="B275" s="67" t="s">
        <v>1774</v>
      </c>
      <c r="C275" s="67" t="s">
        <v>1765</v>
      </c>
      <c r="D275" s="68" t="s">
        <v>1766</v>
      </c>
      <c r="E275" s="67" t="s">
        <v>1775</v>
      </c>
      <c r="F275" s="74">
        <v>36040</v>
      </c>
      <c r="G275" s="74">
        <v>35595</v>
      </c>
      <c r="H275" s="74">
        <v>34870</v>
      </c>
      <c r="I275" s="75">
        <v>5811.6666666666642</v>
      </c>
      <c r="J275" s="75">
        <v>29058.333333333336</v>
      </c>
      <c r="K275" s="75">
        <v>25571.333333333336</v>
      </c>
      <c r="L275" s="75">
        <v>3487</v>
      </c>
      <c r="M275" s="76">
        <v>0.12</v>
      </c>
      <c r="N275" s="75">
        <v>472.5</v>
      </c>
      <c r="O275" s="75">
        <v>52</v>
      </c>
      <c r="P275" s="74">
        <v>20</v>
      </c>
      <c r="Q275" s="75">
        <v>26115.833333333336</v>
      </c>
      <c r="R275" s="132">
        <v>476.66666666666674</v>
      </c>
      <c r="S275" s="132">
        <v>476.66666666666674</v>
      </c>
      <c r="T275" s="132">
        <v>26592.500000000004</v>
      </c>
      <c r="U275" s="132"/>
      <c r="V275" s="75">
        <v>106</v>
      </c>
      <c r="W275" s="75">
        <f t="shared" si="5"/>
        <v>390</v>
      </c>
      <c r="X275" s="75"/>
      <c r="Y275" s="146"/>
      <c r="Z275" s="145"/>
    </row>
    <row r="276" spans="1:26">
      <c r="A276" s="81"/>
      <c r="B276" s="67" t="s">
        <v>1776</v>
      </c>
      <c r="C276" s="67" t="s">
        <v>1777</v>
      </c>
      <c r="D276" s="68" t="s">
        <v>1778</v>
      </c>
      <c r="E276" s="67" t="s">
        <v>1779</v>
      </c>
      <c r="F276" s="74">
        <v>37390</v>
      </c>
      <c r="G276" s="74">
        <v>36945</v>
      </c>
      <c r="H276" s="74">
        <v>36220</v>
      </c>
      <c r="I276" s="75">
        <v>6036.6666666666642</v>
      </c>
      <c r="J276" s="75">
        <v>30183.333333333336</v>
      </c>
      <c r="K276" s="75">
        <v>26561.333333333336</v>
      </c>
      <c r="L276" s="75">
        <v>3622</v>
      </c>
      <c r="M276" s="76">
        <v>0.12</v>
      </c>
      <c r="N276" s="75">
        <v>472.5</v>
      </c>
      <c r="O276" s="75">
        <v>52</v>
      </c>
      <c r="P276" s="74">
        <v>20</v>
      </c>
      <c r="Q276" s="75">
        <v>27105.833333333336</v>
      </c>
      <c r="R276" s="132">
        <v>476.66666666666674</v>
      </c>
      <c r="S276" s="132">
        <v>476.66666666666674</v>
      </c>
      <c r="T276" s="132">
        <v>27582.500000000004</v>
      </c>
      <c r="U276" s="132"/>
      <c r="V276" s="75">
        <v>107</v>
      </c>
      <c r="W276" s="75">
        <f t="shared" si="5"/>
        <v>390</v>
      </c>
      <c r="X276" s="75"/>
      <c r="Y276" s="146"/>
      <c r="Z276" s="145"/>
    </row>
    <row r="277" spans="1:26">
      <c r="A277" s="81"/>
      <c r="B277" s="67" t="s">
        <v>1780</v>
      </c>
      <c r="C277" s="67" t="s">
        <v>1781</v>
      </c>
      <c r="D277" s="68" t="s">
        <v>1782</v>
      </c>
      <c r="E277" s="67" t="s">
        <v>1783</v>
      </c>
      <c r="F277" s="74">
        <v>36840</v>
      </c>
      <c r="G277" s="74">
        <v>36395</v>
      </c>
      <c r="H277" s="74">
        <v>35670</v>
      </c>
      <c r="I277" s="75">
        <v>5945</v>
      </c>
      <c r="J277" s="75">
        <v>29725</v>
      </c>
      <c r="K277" s="75">
        <v>26158</v>
      </c>
      <c r="L277" s="75">
        <v>3567</v>
      </c>
      <c r="M277" s="76">
        <v>0.12</v>
      </c>
      <c r="N277" s="75">
        <v>472.5</v>
      </c>
      <c r="O277" s="75">
        <v>52</v>
      </c>
      <c r="P277" s="74">
        <v>20</v>
      </c>
      <c r="Q277" s="75">
        <v>26702.5</v>
      </c>
      <c r="R277" s="132">
        <v>476.66666666666674</v>
      </c>
      <c r="S277" s="132">
        <v>476.66666666666674</v>
      </c>
      <c r="T277" s="132">
        <v>27179.166666666668</v>
      </c>
      <c r="U277" s="132"/>
      <c r="V277" s="75">
        <v>107</v>
      </c>
      <c r="W277" s="75">
        <f t="shared" si="5"/>
        <v>390</v>
      </c>
      <c r="X277" s="75"/>
      <c r="Y277" s="146"/>
      <c r="Z277" s="145"/>
    </row>
    <row r="278" spans="1:26">
      <c r="A278" s="81"/>
      <c r="B278" s="67" t="s">
        <v>1784</v>
      </c>
      <c r="C278" s="67" t="s">
        <v>1777</v>
      </c>
      <c r="D278" s="68" t="s">
        <v>1778</v>
      </c>
      <c r="E278" s="67" t="s">
        <v>1785</v>
      </c>
      <c r="F278" s="74">
        <v>37890</v>
      </c>
      <c r="G278" s="74">
        <v>37445</v>
      </c>
      <c r="H278" s="74">
        <v>36720</v>
      </c>
      <c r="I278" s="75">
        <v>6120</v>
      </c>
      <c r="J278" s="75">
        <v>30600</v>
      </c>
      <c r="K278" s="75">
        <v>26928</v>
      </c>
      <c r="L278" s="75">
        <v>3672</v>
      </c>
      <c r="M278" s="76">
        <v>0.12</v>
      </c>
      <c r="N278" s="75">
        <v>472.5</v>
      </c>
      <c r="O278" s="75">
        <v>52</v>
      </c>
      <c r="P278" s="74">
        <v>20</v>
      </c>
      <c r="Q278" s="75">
        <v>27472.5</v>
      </c>
      <c r="R278" s="132">
        <v>476.66666666666674</v>
      </c>
      <c r="S278" s="132">
        <v>476.66666666666674</v>
      </c>
      <c r="T278" s="132">
        <v>27949.166666666668</v>
      </c>
      <c r="U278" s="132"/>
      <c r="V278" s="75">
        <v>107</v>
      </c>
      <c r="W278" s="75">
        <f t="shared" si="5"/>
        <v>390</v>
      </c>
      <c r="X278" s="75"/>
      <c r="Y278" s="146"/>
      <c r="Z278" s="145"/>
    </row>
    <row r="279" spans="1:26">
      <c r="A279" s="81"/>
      <c r="B279" s="84" t="s">
        <v>2813</v>
      </c>
      <c r="C279" s="69"/>
      <c r="D279" s="70"/>
      <c r="E279" s="69"/>
      <c r="F279" s="70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 t="str">
        <f t="shared" si="5"/>
        <v/>
      </c>
      <c r="X279" s="73"/>
      <c r="Y279" s="73"/>
      <c r="Z279" s="73"/>
    </row>
    <row r="280" spans="1:26">
      <c r="A280" s="81"/>
      <c r="B280" s="81" t="s">
        <v>134</v>
      </c>
      <c r="C280" s="67" t="s">
        <v>1786</v>
      </c>
      <c r="D280" s="68">
        <v>105274</v>
      </c>
      <c r="E280" s="67" t="s">
        <v>1787</v>
      </c>
      <c r="F280" s="74">
        <v>31340</v>
      </c>
      <c r="G280" s="74">
        <v>30895</v>
      </c>
      <c r="H280" s="74">
        <v>30170</v>
      </c>
      <c r="I280" s="75">
        <v>5028.3333333333321</v>
      </c>
      <c r="J280" s="75">
        <v>25141.666666666668</v>
      </c>
      <c r="K280" s="75">
        <v>22124.666666666668</v>
      </c>
      <c r="L280" s="75">
        <v>3017</v>
      </c>
      <c r="M280" s="76">
        <v>0.12</v>
      </c>
      <c r="N280" s="75">
        <v>472.5</v>
      </c>
      <c r="O280" s="75">
        <v>52</v>
      </c>
      <c r="P280" s="74">
        <v>20</v>
      </c>
      <c r="Q280" s="75">
        <v>22669.166666666668</v>
      </c>
      <c r="R280" s="132">
        <v>476.66666666666674</v>
      </c>
      <c r="S280" s="132">
        <v>476.66666666666674</v>
      </c>
      <c r="T280" s="132">
        <v>23145.833333333336</v>
      </c>
      <c r="U280" s="132"/>
      <c r="V280" s="75">
        <v>106</v>
      </c>
      <c r="W280" s="75">
        <f t="shared" si="5"/>
        <v>390</v>
      </c>
      <c r="X280" s="75"/>
      <c r="Y280" s="146"/>
      <c r="Z280" s="145"/>
    </row>
    <row r="281" spans="1:26">
      <c r="A281" s="81"/>
      <c r="B281" s="67" t="s">
        <v>1788</v>
      </c>
      <c r="C281" s="67" t="s">
        <v>1786</v>
      </c>
      <c r="D281" s="68">
        <v>105274</v>
      </c>
      <c r="E281" s="67" t="s">
        <v>1787</v>
      </c>
      <c r="F281" s="74">
        <v>31340</v>
      </c>
      <c r="G281" s="74">
        <v>30895</v>
      </c>
      <c r="H281" s="74">
        <v>30170</v>
      </c>
      <c r="I281" s="75">
        <v>5028.3333333333321</v>
      </c>
      <c r="J281" s="75">
        <v>25141.666666666668</v>
      </c>
      <c r="K281" s="75">
        <v>22124.666666666668</v>
      </c>
      <c r="L281" s="75">
        <v>3017</v>
      </c>
      <c r="M281" s="76">
        <v>0.12</v>
      </c>
      <c r="N281" s="75">
        <v>472.5</v>
      </c>
      <c r="O281" s="75">
        <v>52</v>
      </c>
      <c r="P281" s="74">
        <v>20</v>
      </c>
      <c r="Q281" s="75">
        <v>22669.166666666668</v>
      </c>
      <c r="R281" s="132">
        <v>476.66666666666674</v>
      </c>
      <c r="S281" s="132">
        <v>476.66666666666674</v>
      </c>
      <c r="T281" s="132">
        <v>23145.833333333336</v>
      </c>
      <c r="U281" s="132"/>
      <c r="V281" s="75">
        <v>106</v>
      </c>
      <c r="W281" s="75">
        <f t="shared" si="5"/>
        <v>390</v>
      </c>
      <c r="X281" s="75"/>
      <c r="Y281" s="146"/>
      <c r="Z281" s="145"/>
    </row>
    <row r="282" spans="1:26">
      <c r="A282" s="117"/>
      <c r="B282" s="67" t="s">
        <v>135</v>
      </c>
      <c r="C282" s="67" t="s">
        <v>1789</v>
      </c>
      <c r="D282" s="68">
        <v>105275</v>
      </c>
      <c r="E282" s="67" t="s">
        <v>1790</v>
      </c>
      <c r="F282" s="74">
        <v>33140</v>
      </c>
      <c r="G282" s="74">
        <v>32695</v>
      </c>
      <c r="H282" s="74">
        <v>31970</v>
      </c>
      <c r="I282" s="75">
        <v>5328.3333333333321</v>
      </c>
      <c r="J282" s="75">
        <v>26641.666666666668</v>
      </c>
      <c r="K282" s="75">
        <v>23444.666666666668</v>
      </c>
      <c r="L282" s="75">
        <v>3197</v>
      </c>
      <c r="M282" s="76">
        <v>0.12</v>
      </c>
      <c r="N282" s="75">
        <v>472.5</v>
      </c>
      <c r="O282" s="75">
        <v>52</v>
      </c>
      <c r="P282" s="74">
        <v>20</v>
      </c>
      <c r="Q282" s="75">
        <v>23989.166666666668</v>
      </c>
      <c r="R282" s="132">
        <v>476.66666666666674</v>
      </c>
      <c r="S282" s="132">
        <v>476.66666666666674</v>
      </c>
      <c r="T282" s="132">
        <v>24465.833333333336</v>
      </c>
      <c r="U282" s="132"/>
      <c r="V282" s="75">
        <v>106</v>
      </c>
      <c r="W282" s="75">
        <f t="shared" si="5"/>
        <v>390</v>
      </c>
      <c r="X282" s="75"/>
      <c r="Y282" s="146"/>
      <c r="Z282" s="145"/>
    </row>
    <row r="283" spans="1:26">
      <c r="A283" s="67"/>
      <c r="B283" s="67" t="s">
        <v>1791</v>
      </c>
      <c r="C283" s="67" t="s">
        <v>1789</v>
      </c>
      <c r="D283" s="68">
        <v>105275</v>
      </c>
      <c r="E283" s="67" t="s">
        <v>1790</v>
      </c>
      <c r="F283" s="74">
        <v>33140</v>
      </c>
      <c r="G283" s="74">
        <v>32695</v>
      </c>
      <c r="H283" s="74">
        <v>31970</v>
      </c>
      <c r="I283" s="75">
        <v>5328.3333333333321</v>
      </c>
      <c r="J283" s="75">
        <v>26641.666666666668</v>
      </c>
      <c r="K283" s="75">
        <v>23444.666666666668</v>
      </c>
      <c r="L283" s="75">
        <v>3197</v>
      </c>
      <c r="M283" s="76">
        <v>0.12</v>
      </c>
      <c r="N283" s="75">
        <v>472.5</v>
      </c>
      <c r="O283" s="75">
        <v>52</v>
      </c>
      <c r="P283" s="74">
        <v>20</v>
      </c>
      <c r="Q283" s="75">
        <v>23989.166666666668</v>
      </c>
      <c r="R283" s="132">
        <v>476.66666666666674</v>
      </c>
      <c r="S283" s="132">
        <v>476.66666666666674</v>
      </c>
      <c r="T283" s="132">
        <v>24465.833333333336</v>
      </c>
      <c r="U283" s="132"/>
      <c r="V283" s="75">
        <v>106</v>
      </c>
      <c r="W283" s="75">
        <f t="shared" si="5"/>
        <v>390</v>
      </c>
      <c r="X283" s="75"/>
      <c r="Y283" s="146"/>
      <c r="Z283" s="145"/>
    </row>
    <row r="284" spans="1:26">
      <c r="A284" s="117"/>
      <c r="B284" s="67" t="s">
        <v>137</v>
      </c>
      <c r="C284" s="67" t="s">
        <v>1792</v>
      </c>
      <c r="D284" s="68">
        <v>105276</v>
      </c>
      <c r="E284" s="67" t="s">
        <v>1793</v>
      </c>
      <c r="F284" s="74">
        <v>35540</v>
      </c>
      <c r="G284" s="74">
        <v>35095</v>
      </c>
      <c r="H284" s="74">
        <v>34370</v>
      </c>
      <c r="I284" s="75">
        <v>5728.3333333333321</v>
      </c>
      <c r="J284" s="75">
        <v>28641.666666666668</v>
      </c>
      <c r="K284" s="75">
        <v>25204.666666666668</v>
      </c>
      <c r="L284" s="75">
        <v>3437</v>
      </c>
      <c r="M284" s="76">
        <v>0.12</v>
      </c>
      <c r="N284" s="75">
        <v>472.5</v>
      </c>
      <c r="O284" s="75">
        <v>52</v>
      </c>
      <c r="P284" s="74">
        <v>20</v>
      </c>
      <c r="Q284" s="75">
        <v>25749.166666666668</v>
      </c>
      <c r="R284" s="132">
        <v>476.66666666666674</v>
      </c>
      <c r="S284" s="132">
        <v>476.66666666666674</v>
      </c>
      <c r="T284" s="132">
        <v>26225.833333333336</v>
      </c>
      <c r="U284" s="132"/>
      <c r="V284" s="75">
        <v>106</v>
      </c>
      <c r="W284" s="75">
        <f t="shared" si="5"/>
        <v>390</v>
      </c>
      <c r="X284" s="75"/>
      <c r="Y284" s="146"/>
      <c r="Z284" s="145"/>
    </row>
    <row r="285" spans="1:26">
      <c r="A285" s="67"/>
      <c r="B285" s="67" t="s">
        <v>1794</v>
      </c>
      <c r="C285" s="67" t="s">
        <v>1792</v>
      </c>
      <c r="D285" s="68">
        <v>105276</v>
      </c>
      <c r="E285" s="67" t="s">
        <v>1793</v>
      </c>
      <c r="F285" s="74">
        <v>35540</v>
      </c>
      <c r="G285" s="74">
        <v>35095</v>
      </c>
      <c r="H285" s="74">
        <v>34370</v>
      </c>
      <c r="I285" s="75">
        <v>5728.3333333333321</v>
      </c>
      <c r="J285" s="75">
        <v>28641.666666666668</v>
      </c>
      <c r="K285" s="75">
        <v>25204.666666666668</v>
      </c>
      <c r="L285" s="75">
        <v>3437</v>
      </c>
      <c r="M285" s="76">
        <v>0.12</v>
      </c>
      <c r="N285" s="75">
        <v>472.5</v>
      </c>
      <c r="O285" s="75">
        <v>52</v>
      </c>
      <c r="P285" s="74">
        <v>20</v>
      </c>
      <c r="Q285" s="75">
        <v>25749.166666666668</v>
      </c>
      <c r="R285" s="132">
        <v>476.66666666666674</v>
      </c>
      <c r="S285" s="132">
        <v>476.66666666666674</v>
      </c>
      <c r="T285" s="132">
        <v>26225.833333333336</v>
      </c>
      <c r="U285" s="132"/>
      <c r="V285" s="75">
        <v>106</v>
      </c>
      <c r="W285" s="75">
        <f t="shared" si="5"/>
        <v>390</v>
      </c>
      <c r="X285" s="75"/>
      <c r="Y285" s="146"/>
      <c r="Z285" s="145"/>
    </row>
    <row r="286" spans="1:26">
      <c r="A286" s="67"/>
      <c r="B286" s="67" t="s">
        <v>141</v>
      </c>
      <c r="C286" s="67" t="s">
        <v>1795</v>
      </c>
      <c r="D286" s="68">
        <v>105535</v>
      </c>
      <c r="E286" s="67" t="s">
        <v>1796</v>
      </c>
      <c r="F286" s="74">
        <v>35540</v>
      </c>
      <c r="G286" s="74">
        <v>35095</v>
      </c>
      <c r="H286" s="74">
        <v>34370</v>
      </c>
      <c r="I286" s="75">
        <v>5728.3333333333321</v>
      </c>
      <c r="J286" s="75">
        <v>28641.666666666668</v>
      </c>
      <c r="K286" s="75">
        <v>25204.666666666668</v>
      </c>
      <c r="L286" s="75">
        <v>3437</v>
      </c>
      <c r="M286" s="76">
        <v>0.12</v>
      </c>
      <c r="N286" s="75">
        <v>472.5</v>
      </c>
      <c r="O286" s="75">
        <v>52</v>
      </c>
      <c r="P286" s="74">
        <v>20</v>
      </c>
      <c r="Q286" s="75">
        <v>25749.166666666668</v>
      </c>
      <c r="R286" s="132">
        <v>476.66666666666674</v>
      </c>
      <c r="S286" s="132">
        <v>476.66666666666674</v>
      </c>
      <c r="T286" s="132">
        <v>26225.833333333336</v>
      </c>
      <c r="U286" s="132"/>
      <c r="V286" s="75">
        <v>107</v>
      </c>
      <c r="W286" s="75">
        <f t="shared" si="5"/>
        <v>390</v>
      </c>
      <c r="X286" s="75"/>
      <c r="Y286" s="146"/>
      <c r="Z286" s="145"/>
    </row>
    <row r="287" spans="1:26">
      <c r="A287" s="117"/>
      <c r="B287" s="67" t="s">
        <v>1797</v>
      </c>
      <c r="C287" s="67" t="s">
        <v>1795</v>
      </c>
      <c r="D287" s="68">
        <v>105535</v>
      </c>
      <c r="E287" s="67" t="s">
        <v>1796</v>
      </c>
      <c r="F287" s="74">
        <v>35540</v>
      </c>
      <c r="G287" s="74">
        <v>35095</v>
      </c>
      <c r="H287" s="74">
        <v>34370</v>
      </c>
      <c r="I287" s="75">
        <v>5728.3333333333321</v>
      </c>
      <c r="J287" s="75">
        <v>28641.666666666668</v>
      </c>
      <c r="K287" s="75">
        <v>25204.666666666668</v>
      </c>
      <c r="L287" s="75">
        <v>3437</v>
      </c>
      <c r="M287" s="76">
        <v>0.12</v>
      </c>
      <c r="N287" s="75">
        <v>472.5</v>
      </c>
      <c r="O287" s="75">
        <v>52</v>
      </c>
      <c r="P287" s="74">
        <v>20</v>
      </c>
      <c r="Q287" s="75">
        <v>25749.166666666668</v>
      </c>
      <c r="R287" s="132">
        <v>476.66666666666674</v>
      </c>
      <c r="S287" s="132">
        <v>476.66666666666674</v>
      </c>
      <c r="T287" s="132">
        <v>26225.833333333336</v>
      </c>
      <c r="U287" s="132"/>
      <c r="V287" s="75">
        <v>107</v>
      </c>
      <c r="W287" s="75">
        <f t="shared" si="5"/>
        <v>390</v>
      </c>
      <c r="X287" s="75"/>
      <c r="Y287" s="146"/>
      <c r="Z287" s="145"/>
    </row>
    <row r="288" spans="1:26">
      <c r="A288" s="67"/>
      <c r="B288" s="84" t="s">
        <v>2814</v>
      </c>
      <c r="C288" s="69"/>
      <c r="D288" s="70"/>
      <c r="E288" s="69"/>
      <c r="F288" s="70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 t="str">
        <f t="shared" si="5"/>
        <v/>
      </c>
      <c r="X288" s="73"/>
      <c r="Y288" s="73"/>
      <c r="Z288" s="73"/>
    </row>
    <row r="289" spans="1:26">
      <c r="A289" s="67"/>
      <c r="B289" s="67" t="s">
        <v>136</v>
      </c>
      <c r="C289" s="67" t="s">
        <v>1789</v>
      </c>
      <c r="D289" s="68">
        <v>105275</v>
      </c>
      <c r="E289" s="67" t="s">
        <v>1798</v>
      </c>
      <c r="F289" s="74">
        <v>33640</v>
      </c>
      <c r="G289" s="74">
        <v>33195</v>
      </c>
      <c r="H289" s="74">
        <v>32470</v>
      </c>
      <c r="I289" s="75">
        <v>5411.6666666666642</v>
      </c>
      <c r="J289" s="75">
        <v>27058.333333333336</v>
      </c>
      <c r="K289" s="75">
        <v>23811.333333333336</v>
      </c>
      <c r="L289" s="75">
        <v>3247</v>
      </c>
      <c r="M289" s="76">
        <v>0.12</v>
      </c>
      <c r="N289" s="75">
        <v>472.5</v>
      </c>
      <c r="O289" s="75">
        <v>52</v>
      </c>
      <c r="P289" s="74">
        <v>20</v>
      </c>
      <c r="Q289" s="75">
        <v>24355.833333333336</v>
      </c>
      <c r="R289" s="132">
        <v>476.66666666666674</v>
      </c>
      <c r="S289" s="132">
        <v>476.66666666666674</v>
      </c>
      <c r="T289" s="132">
        <v>24832.500000000004</v>
      </c>
      <c r="U289" s="132"/>
      <c r="V289" s="75">
        <v>106</v>
      </c>
      <c r="W289" s="75">
        <f t="shared" si="5"/>
        <v>390</v>
      </c>
      <c r="X289" s="75"/>
      <c r="Y289" s="146"/>
      <c r="Z289" s="145"/>
    </row>
    <row r="290" spans="1:26">
      <c r="A290" s="67"/>
      <c r="B290" s="67" t="s">
        <v>1799</v>
      </c>
      <c r="C290" s="67" t="s">
        <v>1789</v>
      </c>
      <c r="D290" s="68">
        <v>105275</v>
      </c>
      <c r="E290" s="67" t="s">
        <v>1798</v>
      </c>
      <c r="F290" s="74">
        <v>33640</v>
      </c>
      <c r="G290" s="74">
        <v>33195</v>
      </c>
      <c r="H290" s="74">
        <v>32470</v>
      </c>
      <c r="I290" s="75">
        <v>5411.6666666666642</v>
      </c>
      <c r="J290" s="75">
        <v>27058.333333333336</v>
      </c>
      <c r="K290" s="75">
        <v>23811.333333333336</v>
      </c>
      <c r="L290" s="75">
        <v>3247</v>
      </c>
      <c r="M290" s="76">
        <v>0.12</v>
      </c>
      <c r="N290" s="75">
        <v>472.5</v>
      </c>
      <c r="O290" s="75">
        <v>52</v>
      </c>
      <c r="P290" s="74">
        <v>20</v>
      </c>
      <c r="Q290" s="75">
        <v>24355.833333333336</v>
      </c>
      <c r="R290" s="132">
        <v>476.66666666666674</v>
      </c>
      <c r="S290" s="132">
        <v>476.66666666666674</v>
      </c>
      <c r="T290" s="132">
        <v>24832.500000000004</v>
      </c>
      <c r="U290" s="132"/>
      <c r="V290" s="75">
        <v>106</v>
      </c>
      <c r="W290" s="75">
        <f t="shared" si="5"/>
        <v>390</v>
      </c>
      <c r="X290" s="75"/>
      <c r="Y290" s="146"/>
      <c r="Z290" s="145"/>
    </row>
    <row r="291" spans="1:26">
      <c r="A291" s="67"/>
      <c r="B291" s="67" t="s">
        <v>138</v>
      </c>
      <c r="C291" s="67" t="s">
        <v>1792</v>
      </c>
      <c r="D291" s="68">
        <v>105276</v>
      </c>
      <c r="E291" s="67" t="s">
        <v>1800</v>
      </c>
      <c r="F291" s="74">
        <v>36040</v>
      </c>
      <c r="G291" s="74">
        <v>35595</v>
      </c>
      <c r="H291" s="74">
        <v>34870</v>
      </c>
      <c r="I291" s="75">
        <v>5811.6666666666642</v>
      </c>
      <c r="J291" s="75">
        <v>29058.333333333336</v>
      </c>
      <c r="K291" s="75">
        <v>25571.333333333336</v>
      </c>
      <c r="L291" s="75">
        <v>3487</v>
      </c>
      <c r="M291" s="76">
        <v>0.12</v>
      </c>
      <c r="N291" s="75">
        <v>472.5</v>
      </c>
      <c r="O291" s="75">
        <v>52</v>
      </c>
      <c r="P291" s="74">
        <v>20</v>
      </c>
      <c r="Q291" s="75">
        <v>26115.833333333336</v>
      </c>
      <c r="R291" s="132">
        <v>476.66666666666674</v>
      </c>
      <c r="S291" s="132">
        <v>476.66666666666674</v>
      </c>
      <c r="T291" s="132">
        <v>26592.500000000004</v>
      </c>
      <c r="U291" s="132"/>
      <c r="V291" s="75">
        <v>106</v>
      </c>
      <c r="W291" s="75">
        <f t="shared" si="5"/>
        <v>390</v>
      </c>
      <c r="X291" s="75"/>
      <c r="Y291" s="146"/>
      <c r="Z291" s="145"/>
    </row>
    <row r="292" spans="1:26">
      <c r="A292" s="67"/>
      <c r="B292" s="67" t="s">
        <v>139</v>
      </c>
      <c r="C292" s="67" t="s">
        <v>1801</v>
      </c>
      <c r="D292" s="68">
        <v>105277</v>
      </c>
      <c r="E292" s="67" t="s">
        <v>1802</v>
      </c>
      <c r="F292" s="74">
        <v>37390</v>
      </c>
      <c r="G292" s="74">
        <v>36945</v>
      </c>
      <c r="H292" s="74">
        <v>36220</v>
      </c>
      <c r="I292" s="75">
        <v>6036.6666666666642</v>
      </c>
      <c r="J292" s="75">
        <v>30183.333333333336</v>
      </c>
      <c r="K292" s="75">
        <v>26561.333333333336</v>
      </c>
      <c r="L292" s="75">
        <v>3622</v>
      </c>
      <c r="M292" s="76">
        <v>0.12</v>
      </c>
      <c r="N292" s="75">
        <v>472.5</v>
      </c>
      <c r="O292" s="75">
        <v>52</v>
      </c>
      <c r="P292" s="74">
        <v>20</v>
      </c>
      <c r="Q292" s="75">
        <v>27105.833333333336</v>
      </c>
      <c r="R292" s="132">
        <v>476.66666666666674</v>
      </c>
      <c r="S292" s="132">
        <v>476.66666666666674</v>
      </c>
      <c r="T292" s="132">
        <v>27582.500000000004</v>
      </c>
      <c r="U292" s="132"/>
      <c r="V292" s="75">
        <v>107</v>
      </c>
      <c r="W292" s="75">
        <f t="shared" si="5"/>
        <v>390</v>
      </c>
      <c r="X292" s="75"/>
      <c r="Y292" s="146"/>
      <c r="Z292" s="145"/>
    </row>
    <row r="293" spans="1:26">
      <c r="A293" s="67"/>
      <c r="B293" s="67" t="s">
        <v>1803</v>
      </c>
      <c r="C293" s="67" t="s">
        <v>1801</v>
      </c>
      <c r="D293" s="68">
        <v>105277</v>
      </c>
      <c r="E293" s="67" t="s">
        <v>1802</v>
      </c>
      <c r="F293" s="74">
        <v>37390</v>
      </c>
      <c r="G293" s="74">
        <v>36945</v>
      </c>
      <c r="H293" s="74">
        <v>36220</v>
      </c>
      <c r="I293" s="75">
        <v>6036.6666666666642</v>
      </c>
      <c r="J293" s="75">
        <v>30183.333333333336</v>
      </c>
      <c r="K293" s="75">
        <v>26561.333333333336</v>
      </c>
      <c r="L293" s="75">
        <v>3622</v>
      </c>
      <c r="M293" s="76">
        <v>0.12</v>
      </c>
      <c r="N293" s="75">
        <v>472.5</v>
      </c>
      <c r="O293" s="75">
        <v>52</v>
      </c>
      <c r="P293" s="74">
        <v>20</v>
      </c>
      <c r="Q293" s="75">
        <v>27105.833333333336</v>
      </c>
      <c r="R293" s="132">
        <v>476.66666666666674</v>
      </c>
      <c r="S293" s="132">
        <v>476.66666666666674</v>
      </c>
      <c r="T293" s="132">
        <v>27582.500000000004</v>
      </c>
      <c r="U293" s="132"/>
      <c r="V293" s="75">
        <v>107</v>
      </c>
      <c r="W293" s="75">
        <f t="shared" si="5"/>
        <v>390</v>
      </c>
      <c r="X293" s="75"/>
      <c r="Y293" s="146"/>
      <c r="Z293" s="145"/>
    </row>
    <row r="294" spans="1:26">
      <c r="A294" s="67"/>
      <c r="B294" s="67" t="s">
        <v>142</v>
      </c>
      <c r="C294" s="67" t="s">
        <v>1804</v>
      </c>
      <c r="D294" s="68">
        <v>105278</v>
      </c>
      <c r="E294" s="67" t="s">
        <v>1805</v>
      </c>
      <c r="F294" s="74">
        <v>36840</v>
      </c>
      <c r="G294" s="74">
        <v>36395</v>
      </c>
      <c r="H294" s="74">
        <v>35670</v>
      </c>
      <c r="I294" s="75">
        <v>5945</v>
      </c>
      <c r="J294" s="75">
        <v>29725</v>
      </c>
      <c r="K294" s="75">
        <v>26158</v>
      </c>
      <c r="L294" s="75">
        <v>3567</v>
      </c>
      <c r="M294" s="76">
        <v>0.12</v>
      </c>
      <c r="N294" s="75">
        <v>472.5</v>
      </c>
      <c r="O294" s="75">
        <v>52</v>
      </c>
      <c r="P294" s="74">
        <v>20</v>
      </c>
      <c r="Q294" s="75">
        <v>26702.5</v>
      </c>
      <c r="R294" s="132">
        <v>476.66666666666674</v>
      </c>
      <c r="S294" s="132">
        <v>476.66666666666674</v>
      </c>
      <c r="T294" s="132">
        <v>27179.166666666668</v>
      </c>
      <c r="U294" s="132"/>
      <c r="V294" s="75">
        <v>107</v>
      </c>
      <c r="W294" s="75">
        <f t="shared" si="5"/>
        <v>390</v>
      </c>
      <c r="X294" s="75"/>
      <c r="Y294" s="146"/>
      <c r="Z294" s="145"/>
    </row>
    <row r="295" spans="1:26">
      <c r="A295" s="67"/>
      <c r="B295" s="67" t="s">
        <v>1806</v>
      </c>
      <c r="C295" s="67" t="s">
        <v>1804</v>
      </c>
      <c r="D295" s="68">
        <v>105278</v>
      </c>
      <c r="E295" s="67" t="s">
        <v>1805</v>
      </c>
      <c r="F295" s="74">
        <v>36840</v>
      </c>
      <c r="G295" s="74">
        <v>36395</v>
      </c>
      <c r="H295" s="74">
        <v>35670</v>
      </c>
      <c r="I295" s="75">
        <v>5945</v>
      </c>
      <c r="J295" s="75">
        <v>29725</v>
      </c>
      <c r="K295" s="75">
        <v>26158</v>
      </c>
      <c r="L295" s="75">
        <v>3567</v>
      </c>
      <c r="M295" s="76">
        <v>0.12</v>
      </c>
      <c r="N295" s="75">
        <v>472.5</v>
      </c>
      <c r="O295" s="75">
        <v>52</v>
      </c>
      <c r="P295" s="74">
        <v>20</v>
      </c>
      <c r="Q295" s="75">
        <v>26702.5</v>
      </c>
      <c r="R295" s="132">
        <v>476.66666666666674</v>
      </c>
      <c r="S295" s="132">
        <v>476.66666666666674</v>
      </c>
      <c r="T295" s="132">
        <v>27179.166666666668</v>
      </c>
      <c r="U295" s="132"/>
      <c r="V295" s="75">
        <v>107</v>
      </c>
      <c r="W295" s="75">
        <f t="shared" si="5"/>
        <v>390</v>
      </c>
      <c r="X295" s="75"/>
      <c r="Y295" s="146"/>
      <c r="Z295" s="145"/>
    </row>
    <row r="296" spans="1:26">
      <c r="A296" s="67"/>
      <c r="B296" s="67" t="s">
        <v>140</v>
      </c>
      <c r="C296" s="67" t="s">
        <v>1801</v>
      </c>
      <c r="D296" s="68">
        <v>105277</v>
      </c>
      <c r="E296" s="67" t="s">
        <v>1807</v>
      </c>
      <c r="F296" s="74">
        <v>37890</v>
      </c>
      <c r="G296" s="74">
        <v>37445</v>
      </c>
      <c r="H296" s="74">
        <v>36720</v>
      </c>
      <c r="I296" s="75">
        <v>6120</v>
      </c>
      <c r="J296" s="75">
        <v>30600</v>
      </c>
      <c r="K296" s="75">
        <v>26928</v>
      </c>
      <c r="L296" s="75">
        <v>3672</v>
      </c>
      <c r="M296" s="76">
        <v>0.12</v>
      </c>
      <c r="N296" s="75">
        <v>472.5</v>
      </c>
      <c r="O296" s="75">
        <v>52</v>
      </c>
      <c r="P296" s="74">
        <v>20</v>
      </c>
      <c r="Q296" s="75">
        <v>27472.5</v>
      </c>
      <c r="R296" s="132">
        <v>476.66666666666674</v>
      </c>
      <c r="S296" s="132">
        <v>476.66666666666674</v>
      </c>
      <c r="T296" s="132">
        <v>27949.166666666668</v>
      </c>
      <c r="U296" s="132"/>
      <c r="V296" s="75">
        <v>107</v>
      </c>
      <c r="W296" s="75">
        <f t="shared" si="5"/>
        <v>390</v>
      </c>
      <c r="X296" s="75"/>
      <c r="Y296" s="146"/>
      <c r="Z296" s="145"/>
    </row>
    <row r="297" spans="1:26">
      <c r="A297" s="67"/>
      <c r="B297" s="67" t="s">
        <v>1808</v>
      </c>
      <c r="C297" s="67" t="s">
        <v>1801</v>
      </c>
      <c r="D297" s="68">
        <v>105277</v>
      </c>
      <c r="E297" s="67" t="s">
        <v>1809</v>
      </c>
      <c r="F297" s="74">
        <v>37890</v>
      </c>
      <c r="G297" s="74">
        <v>37445</v>
      </c>
      <c r="H297" s="74">
        <v>36720</v>
      </c>
      <c r="I297" s="75">
        <v>6120</v>
      </c>
      <c r="J297" s="75">
        <v>30600</v>
      </c>
      <c r="K297" s="75">
        <v>26928</v>
      </c>
      <c r="L297" s="75">
        <v>3672</v>
      </c>
      <c r="M297" s="76">
        <v>0.12</v>
      </c>
      <c r="N297" s="75">
        <v>472.5</v>
      </c>
      <c r="O297" s="75">
        <v>52</v>
      </c>
      <c r="P297" s="74">
        <v>20</v>
      </c>
      <c r="Q297" s="75">
        <v>27472.5</v>
      </c>
      <c r="R297" s="132">
        <v>476.66666666666674</v>
      </c>
      <c r="S297" s="132">
        <v>476.66666666666674</v>
      </c>
      <c r="T297" s="132">
        <v>27949.166666666668</v>
      </c>
      <c r="U297" s="132"/>
      <c r="V297" s="75">
        <v>107</v>
      </c>
      <c r="W297" s="75">
        <f t="shared" si="5"/>
        <v>390</v>
      </c>
      <c r="X297" s="75"/>
      <c r="Y297" s="146"/>
      <c r="Z297" s="145"/>
    </row>
    <row r="298" spans="1:26">
      <c r="A298" s="67"/>
      <c r="B298" s="84" t="s">
        <v>2815</v>
      </c>
      <c r="C298" s="140" t="s">
        <v>2816</v>
      </c>
      <c r="D298" s="70"/>
      <c r="E298" s="69"/>
      <c r="F298" s="70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 t="str">
        <f t="shared" si="5"/>
        <v/>
      </c>
      <c r="X298" s="73"/>
      <c r="Y298" s="73"/>
      <c r="Z298" s="73"/>
    </row>
    <row r="299" spans="1:26">
      <c r="A299" s="67"/>
      <c r="B299" s="81" t="s">
        <v>2817</v>
      </c>
      <c r="C299" s="67" t="s">
        <v>1786</v>
      </c>
      <c r="D299" s="68">
        <v>105274</v>
      </c>
      <c r="E299" s="67" t="s">
        <v>1787</v>
      </c>
      <c r="F299" s="74">
        <v>31340</v>
      </c>
      <c r="G299" s="74">
        <v>30895</v>
      </c>
      <c r="H299" s="74">
        <v>30170</v>
      </c>
      <c r="I299" s="75">
        <v>5028.3333333333321</v>
      </c>
      <c r="J299" s="75">
        <v>25141.666666666668</v>
      </c>
      <c r="K299" s="75">
        <v>22124.666666666668</v>
      </c>
      <c r="L299" s="75">
        <v>3017</v>
      </c>
      <c r="M299" s="76">
        <v>0.12</v>
      </c>
      <c r="N299" s="75">
        <v>472.5</v>
      </c>
      <c r="O299" s="75">
        <v>52</v>
      </c>
      <c r="P299" s="74">
        <v>20</v>
      </c>
      <c r="Q299" s="75">
        <v>22669.166666666668</v>
      </c>
      <c r="R299" s="132">
        <v>476.66666666666674</v>
      </c>
      <c r="S299" s="132">
        <v>476.66666666666674</v>
      </c>
      <c r="T299" s="132">
        <v>23145.833333333336</v>
      </c>
      <c r="U299" s="132"/>
      <c r="V299" s="75">
        <v>106</v>
      </c>
      <c r="W299" s="75">
        <f t="shared" si="5"/>
        <v>390</v>
      </c>
      <c r="X299" s="75"/>
      <c r="Y299" s="146"/>
      <c r="Z299" s="145"/>
    </row>
    <row r="300" spans="1:26">
      <c r="A300" s="117"/>
      <c r="B300" s="67" t="s">
        <v>2818</v>
      </c>
      <c r="C300" s="67" t="s">
        <v>1789</v>
      </c>
      <c r="D300" s="68">
        <v>105275</v>
      </c>
      <c r="E300" s="67" t="s">
        <v>1790</v>
      </c>
      <c r="F300" s="74">
        <v>33140</v>
      </c>
      <c r="G300" s="74">
        <v>32695</v>
      </c>
      <c r="H300" s="74">
        <v>31970</v>
      </c>
      <c r="I300" s="75">
        <v>5328.3333333333321</v>
      </c>
      <c r="J300" s="75">
        <v>26641.666666666668</v>
      </c>
      <c r="K300" s="75">
        <v>23444.666666666668</v>
      </c>
      <c r="L300" s="75">
        <v>3197</v>
      </c>
      <c r="M300" s="76">
        <v>0.12</v>
      </c>
      <c r="N300" s="75">
        <v>472.5</v>
      </c>
      <c r="O300" s="75">
        <v>52</v>
      </c>
      <c r="P300" s="74">
        <v>20</v>
      </c>
      <c r="Q300" s="75">
        <v>23989.166666666668</v>
      </c>
      <c r="R300" s="132">
        <v>476.66666666666674</v>
      </c>
      <c r="S300" s="132">
        <v>476.66666666666674</v>
      </c>
      <c r="T300" s="132">
        <v>24465.833333333336</v>
      </c>
      <c r="U300" s="132"/>
      <c r="V300" s="75">
        <v>106</v>
      </c>
      <c r="W300" s="75">
        <f t="shared" si="5"/>
        <v>390</v>
      </c>
      <c r="X300" s="75"/>
      <c r="Y300" s="146"/>
      <c r="Z300" s="145"/>
    </row>
    <row r="301" spans="1:26">
      <c r="A301" s="67"/>
      <c r="B301" s="67" t="s">
        <v>2819</v>
      </c>
      <c r="C301" s="67" t="s">
        <v>1792</v>
      </c>
      <c r="D301" s="68">
        <v>105276</v>
      </c>
      <c r="E301" s="67" t="s">
        <v>1793</v>
      </c>
      <c r="F301" s="74">
        <v>35540</v>
      </c>
      <c r="G301" s="74">
        <v>35095</v>
      </c>
      <c r="H301" s="74">
        <v>34370</v>
      </c>
      <c r="I301" s="75">
        <v>5728.3333333333321</v>
      </c>
      <c r="J301" s="75">
        <v>28641.666666666668</v>
      </c>
      <c r="K301" s="75">
        <v>25204.666666666668</v>
      </c>
      <c r="L301" s="75">
        <v>3437</v>
      </c>
      <c r="M301" s="76">
        <v>0.12</v>
      </c>
      <c r="N301" s="75">
        <v>472.5</v>
      </c>
      <c r="O301" s="75">
        <v>52</v>
      </c>
      <c r="P301" s="74">
        <v>20</v>
      </c>
      <c r="Q301" s="75">
        <v>25749.166666666668</v>
      </c>
      <c r="R301" s="132">
        <v>476.66666666666674</v>
      </c>
      <c r="S301" s="132">
        <v>476.66666666666674</v>
      </c>
      <c r="T301" s="132">
        <v>26225.833333333336</v>
      </c>
      <c r="U301" s="132"/>
      <c r="V301" s="75">
        <v>106</v>
      </c>
      <c r="W301" s="75">
        <f t="shared" si="5"/>
        <v>390</v>
      </c>
      <c r="X301" s="75"/>
      <c r="Y301" s="146"/>
      <c r="Z301" s="145"/>
    </row>
    <row r="302" spans="1:26">
      <c r="A302" s="67"/>
      <c r="B302" s="67" t="s">
        <v>2820</v>
      </c>
      <c r="C302" s="67" t="s">
        <v>1795</v>
      </c>
      <c r="D302" s="68">
        <v>105535</v>
      </c>
      <c r="E302" s="67" t="s">
        <v>1796</v>
      </c>
      <c r="F302" s="74">
        <v>35540</v>
      </c>
      <c r="G302" s="74">
        <v>35095</v>
      </c>
      <c r="H302" s="74">
        <v>34370</v>
      </c>
      <c r="I302" s="75">
        <v>5728.3333333333321</v>
      </c>
      <c r="J302" s="75">
        <v>28641.666666666668</v>
      </c>
      <c r="K302" s="75">
        <v>25204.666666666668</v>
      </c>
      <c r="L302" s="75">
        <v>3437</v>
      </c>
      <c r="M302" s="76">
        <v>0.12</v>
      </c>
      <c r="N302" s="75">
        <v>472.5</v>
      </c>
      <c r="O302" s="75">
        <v>52</v>
      </c>
      <c r="P302" s="74">
        <v>20</v>
      </c>
      <c r="Q302" s="75">
        <v>25749.166666666668</v>
      </c>
      <c r="R302" s="132">
        <v>476.66666666666674</v>
      </c>
      <c r="S302" s="132">
        <v>476.66666666666674</v>
      </c>
      <c r="T302" s="132">
        <v>26225.833333333336</v>
      </c>
      <c r="U302" s="132"/>
      <c r="V302" s="75">
        <v>107</v>
      </c>
      <c r="W302" s="75">
        <f t="shared" si="5"/>
        <v>390</v>
      </c>
      <c r="X302" s="75"/>
      <c r="Y302" s="146"/>
      <c r="Z302" s="145"/>
    </row>
    <row r="303" spans="1:26">
      <c r="A303" s="117"/>
      <c r="B303" s="84" t="s">
        <v>2814</v>
      </c>
      <c r="C303" s="140" t="s">
        <v>2816</v>
      </c>
      <c r="D303" s="70"/>
      <c r="E303" s="69"/>
      <c r="F303" s="70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 t="str">
        <f t="shared" si="5"/>
        <v/>
      </c>
      <c r="X303" s="73"/>
      <c r="Y303" s="73"/>
      <c r="Z303" s="73"/>
    </row>
    <row r="304" spans="1:26">
      <c r="A304" s="67"/>
      <c r="B304" s="67" t="s">
        <v>2821</v>
      </c>
      <c r="C304" s="67" t="s">
        <v>1789</v>
      </c>
      <c r="D304" s="68">
        <v>105275</v>
      </c>
      <c r="E304" s="67" t="s">
        <v>1798</v>
      </c>
      <c r="F304" s="74">
        <v>33640</v>
      </c>
      <c r="G304" s="74">
        <v>33195</v>
      </c>
      <c r="H304" s="74">
        <v>32470</v>
      </c>
      <c r="I304" s="75">
        <v>5411.6666666666642</v>
      </c>
      <c r="J304" s="75">
        <v>27058.333333333336</v>
      </c>
      <c r="K304" s="75">
        <v>23811.333333333336</v>
      </c>
      <c r="L304" s="75">
        <v>3247</v>
      </c>
      <c r="M304" s="76">
        <v>0.12</v>
      </c>
      <c r="N304" s="75">
        <v>472.5</v>
      </c>
      <c r="O304" s="75">
        <v>52</v>
      </c>
      <c r="P304" s="74">
        <v>20</v>
      </c>
      <c r="Q304" s="75">
        <v>24355.833333333336</v>
      </c>
      <c r="R304" s="132">
        <v>476.66666666666674</v>
      </c>
      <c r="S304" s="132">
        <v>476.66666666666674</v>
      </c>
      <c r="T304" s="132">
        <v>24832.500000000004</v>
      </c>
      <c r="U304" s="132"/>
      <c r="V304" s="75">
        <v>106</v>
      </c>
      <c r="W304" s="75">
        <f t="shared" si="5"/>
        <v>390</v>
      </c>
      <c r="X304" s="75"/>
      <c r="Y304" s="146"/>
      <c r="Z304" s="145"/>
    </row>
    <row r="305" spans="1:26">
      <c r="A305" s="67"/>
      <c r="B305" s="67" t="s">
        <v>2822</v>
      </c>
      <c r="C305" s="67" t="s">
        <v>1801</v>
      </c>
      <c r="D305" s="68">
        <v>105277</v>
      </c>
      <c r="E305" s="67" t="s">
        <v>1802</v>
      </c>
      <c r="F305" s="74">
        <v>37390</v>
      </c>
      <c r="G305" s="74">
        <v>36945</v>
      </c>
      <c r="H305" s="74">
        <v>36220</v>
      </c>
      <c r="I305" s="75">
        <v>6036.6666666666642</v>
      </c>
      <c r="J305" s="75">
        <v>30183.333333333336</v>
      </c>
      <c r="K305" s="75">
        <v>26561.333333333336</v>
      </c>
      <c r="L305" s="75">
        <v>3622</v>
      </c>
      <c r="M305" s="76">
        <v>0.12</v>
      </c>
      <c r="N305" s="75">
        <v>472.5</v>
      </c>
      <c r="O305" s="75">
        <v>52</v>
      </c>
      <c r="P305" s="74">
        <v>20</v>
      </c>
      <c r="Q305" s="75">
        <v>27105.833333333336</v>
      </c>
      <c r="R305" s="132">
        <v>476.66666666666674</v>
      </c>
      <c r="S305" s="132">
        <v>476.66666666666674</v>
      </c>
      <c r="T305" s="132">
        <v>27582.500000000004</v>
      </c>
      <c r="U305" s="132"/>
      <c r="V305" s="75">
        <v>107</v>
      </c>
      <c r="W305" s="75">
        <f t="shared" si="5"/>
        <v>390</v>
      </c>
      <c r="X305" s="75"/>
      <c r="Y305" s="146"/>
      <c r="Z305" s="145"/>
    </row>
    <row r="306" spans="1:26">
      <c r="A306" s="67"/>
      <c r="B306" s="67" t="s">
        <v>2823</v>
      </c>
      <c r="C306" s="67" t="s">
        <v>1804</v>
      </c>
      <c r="D306" s="68">
        <v>105278</v>
      </c>
      <c r="E306" s="67" t="s">
        <v>1805</v>
      </c>
      <c r="F306" s="74">
        <v>36840</v>
      </c>
      <c r="G306" s="74">
        <v>36395</v>
      </c>
      <c r="H306" s="74">
        <v>35670</v>
      </c>
      <c r="I306" s="75">
        <v>5945</v>
      </c>
      <c r="J306" s="75">
        <v>29725</v>
      </c>
      <c r="K306" s="75">
        <v>26158</v>
      </c>
      <c r="L306" s="75">
        <v>3567</v>
      </c>
      <c r="M306" s="76">
        <v>0.12</v>
      </c>
      <c r="N306" s="75">
        <v>472.5</v>
      </c>
      <c r="O306" s="75">
        <v>52</v>
      </c>
      <c r="P306" s="74">
        <v>20</v>
      </c>
      <c r="Q306" s="75">
        <v>26702.5</v>
      </c>
      <c r="R306" s="132">
        <v>476.66666666666674</v>
      </c>
      <c r="S306" s="132">
        <v>476.66666666666674</v>
      </c>
      <c r="T306" s="132">
        <v>27179.166666666668</v>
      </c>
      <c r="U306" s="132"/>
      <c r="V306" s="75">
        <v>107</v>
      </c>
      <c r="W306" s="75">
        <f t="shared" si="5"/>
        <v>390</v>
      </c>
      <c r="X306" s="75"/>
      <c r="Y306" s="146"/>
      <c r="Z306" s="145"/>
    </row>
    <row r="307" spans="1:26">
      <c r="A307" s="117"/>
      <c r="B307" s="84" t="s">
        <v>2824</v>
      </c>
      <c r="C307" s="69"/>
      <c r="D307" s="70"/>
      <c r="E307" s="69"/>
      <c r="F307" s="70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 t="str">
        <f t="shared" si="5"/>
        <v/>
      </c>
      <c r="X307" s="73"/>
      <c r="Y307" s="73"/>
      <c r="Z307" s="150"/>
    </row>
    <row r="308" spans="1:26">
      <c r="A308" s="67"/>
      <c r="B308" s="81" t="s">
        <v>2825</v>
      </c>
      <c r="C308" s="141" t="s">
        <v>2826</v>
      </c>
      <c r="D308" s="141">
        <v>108314</v>
      </c>
      <c r="E308" s="129" t="s">
        <v>2827</v>
      </c>
      <c r="F308" s="74">
        <v>31440</v>
      </c>
      <c r="G308" s="131">
        <v>30995</v>
      </c>
      <c r="H308" s="131">
        <v>30270</v>
      </c>
      <c r="I308" s="132">
        <v>5045</v>
      </c>
      <c r="J308" s="132">
        <v>25225</v>
      </c>
      <c r="K308" s="132">
        <v>22198</v>
      </c>
      <c r="L308" s="132">
        <v>3027</v>
      </c>
      <c r="M308" s="76">
        <v>0.12</v>
      </c>
      <c r="N308" s="132">
        <v>472.5</v>
      </c>
      <c r="O308" s="132">
        <v>52</v>
      </c>
      <c r="P308" s="131">
        <v>20</v>
      </c>
      <c r="Q308" s="132">
        <v>22742.5</v>
      </c>
      <c r="R308" s="132">
        <v>476.66666666666674</v>
      </c>
      <c r="S308" s="132">
        <v>476.66666666666674</v>
      </c>
      <c r="T308" s="132">
        <v>23219.166666666668</v>
      </c>
      <c r="U308" s="132"/>
      <c r="V308" s="132">
        <v>107</v>
      </c>
      <c r="W308" s="132">
        <f t="shared" si="5"/>
        <v>390</v>
      </c>
      <c r="X308" s="132"/>
      <c r="Y308" s="148"/>
      <c r="Z308" s="145"/>
    </row>
    <row r="309" spans="1:26">
      <c r="A309" s="67"/>
      <c r="B309" s="129" t="s">
        <v>2828</v>
      </c>
      <c r="C309" s="141" t="s">
        <v>2829</v>
      </c>
      <c r="D309" s="141">
        <v>108310</v>
      </c>
      <c r="E309" s="129" t="s">
        <v>2830</v>
      </c>
      <c r="F309" s="74">
        <v>33240</v>
      </c>
      <c r="G309" s="131">
        <v>32795</v>
      </c>
      <c r="H309" s="131">
        <v>32070</v>
      </c>
      <c r="I309" s="132">
        <v>5345</v>
      </c>
      <c r="J309" s="132">
        <v>26725</v>
      </c>
      <c r="K309" s="132">
        <v>23518</v>
      </c>
      <c r="L309" s="132">
        <v>3207</v>
      </c>
      <c r="M309" s="76">
        <v>0.12</v>
      </c>
      <c r="N309" s="132">
        <v>472.5</v>
      </c>
      <c r="O309" s="132">
        <v>52</v>
      </c>
      <c r="P309" s="131">
        <v>20</v>
      </c>
      <c r="Q309" s="132">
        <v>24062.5</v>
      </c>
      <c r="R309" s="132">
        <v>476.66666666666674</v>
      </c>
      <c r="S309" s="132">
        <v>476.66666666666674</v>
      </c>
      <c r="T309" s="132">
        <v>24539.166666666668</v>
      </c>
      <c r="U309" s="132"/>
      <c r="V309" s="132">
        <v>107</v>
      </c>
      <c r="W309" s="132">
        <f t="shared" si="5"/>
        <v>390</v>
      </c>
      <c r="X309" s="132"/>
      <c r="Y309" s="148"/>
      <c r="Z309" s="145"/>
    </row>
    <row r="310" spans="1:26">
      <c r="A310" s="67"/>
      <c r="B310" s="129" t="s">
        <v>2831</v>
      </c>
      <c r="C310" s="141" t="s">
        <v>2832</v>
      </c>
      <c r="D310" s="141">
        <v>108311</v>
      </c>
      <c r="E310" s="129" t="s">
        <v>2833</v>
      </c>
      <c r="F310" s="74">
        <v>35640</v>
      </c>
      <c r="G310" s="131">
        <v>35195</v>
      </c>
      <c r="H310" s="131">
        <v>34470</v>
      </c>
      <c r="I310" s="132">
        <v>5745</v>
      </c>
      <c r="J310" s="132">
        <v>28725</v>
      </c>
      <c r="K310" s="132">
        <v>25278</v>
      </c>
      <c r="L310" s="132">
        <v>3447</v>
      </c>
      <c r="M310" s="76">
        <v>0.12</v>
      </c>
      <c r="N310" s="132">
        <v>472.5</v>
      </c>
      <c r="O310" s="132">
        <v>52</v>
      </c>
      <c r="P310" s="131">
        <v>20</v>
      </c>
      <c r="Q310" s="132">
        <v>25822.5</v>
      </c>
      <c r="R310" s="132">
        <v>476.66666666666674</v>
      </c>
      <c r="S310" s="132">
        <v>476.66666666666674</v>
      </c>
      <c r="T310" s="132">
        <v>26299.166666666668</v>
      </c>
      <c r="U310" s="132"/>
      <c r="V310" s="132">
        <v>108</v>
      </c>
      <c r="W310" s="132">
        <f t="shared" si="5"/>
        <v>390</v>
      </c>
      <c r="X310" s="132"/>
      <c r="Y310" s="148"/>
      <c r="Z310" s="145"/>
    </row>
    <row r="311" spans="1:26">
      <c r="A311" s="67"/>
      <c r="B311" s="129" t="s">
        <v>2834</v>
      </c>
      <c r="C311" s="141" t="s">
        <v>2835</v>
      </c>
      <c r="D311" s="141">
        <v>108312</v>
      </c>
      <c r="E311" s="129" t="s">
        <v>2836</v>
      </c>
      <c r="F311" s="74">
        <v>35640</v>
      </c>
      <c r="G311" s="131">
        <v>35195</v>
      </c>
      <c r="H311" s="131">
        <v>34470</v>
      </c>
      <c r="I311" s="132">
        <v>5745</v>
      </c>
      <c r="J311" s="132">
        <v>28725</v>
      </c>
      <c r="K311" s="132">
        <v>25278</v>
      </c>
      <c r="L311" s="132">
        <v>3447</v>
      </c>
      <c r="M311" s="76">
        <v>0.12</v>
      </c>
      <c r="N311" s="132">
        <v>472.5</v>
      </c>
      <c r="O311" s="132">
        <v>52</v>
      </c>
      <c r="P311" s="131">
        <v>20</v>
      </c>
      <c r="Q311" s="132">
        <v>25822.5</v>
      </c>
      <c r="R311" s="132">
        <v>476.66666666666674</v>
      </c>
      <c r="S311" s="132">
        <v>476.66666666666674</v>
      </c>
      <c r="T311" s="132">
        <v>26299.166666666668</v>
      </c>
      <c r="U311" s="132"/>
      <c r="V311" s="132">
        <v>108</v>
      </c>
      <c r="W311" s="132">
        <f t="shared" si="5"/>
        <v>390</v>
      </c>
      <c r="X311" s="132"/>
      <c r="Y311" s="148"/>
      <c r="Z311" s="145"/>
    </row>
    <row r="312" spans="1:26">
      <c r="A312" s="67"/>
      <c r="B312" s="84" t="s">
        <v>2837</v>
      </c>
      <c r="C312" s="69"/>
      <c r="D312" s="70"/>
      <c r="E312" s="69"/>
      <c r="F312" s="70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 t="str">
        <f t="shared" si="5"/>
        <v/>
      </c>
      <c r="X312" s="73"/>
      <c r="Y312" s="73"/>
      <c r="Z312" s="150"/>
    </row>
    <row r="313" spans="1:26">
      <c r="A313" s="67"/>
      <c r="B313" s="129" t="s">
        <v>2838</v>
      </c>
      <c r="C313" s="141" t="s">
        <v>2829</v>
      </c>
      <c r="D313" s="141">
        <v>108310</v>
      </c>
      <c r="E313" s="129" t="s">
        <v>2839</v>
      </c>
      <c r="F313" s="74">
        <v>33740</v>
      </c>
      <c r="G313" s="131">
        <v>33295</v>
      </c>
      <c r="H313" s="131">
        <v>32570</v>
      </c>
      <c r="I313" s="132">
        <v>5428.3333333333321</v>
      </c>
      <c r="J313" s="132">
        <v>27141.666666666668</v>
      </c>
      <c r="K313" s="132">
        <v>23884.666666666668</v>
      </c>
      <c r="L313" s="132">
        <v>3257</v>
      </c>
      <c r="M313" s="76">
        <v>0.12</v>
      </c>
      <c r="N313" s="132">
        <v>472.5</v>
      </c>
      <c r="O313" s="132">
        <v>52</v>
      </c>
      <c r="P313" s="131">
        <v>20</v>
      </c>
      <c r="Q313" s="132">
        <v>24429.166666666668</v>
      </c>
      <c r="R313" s="132">
        <v>476.66666666666674</v>
      </c>
      <c r="S313" s="132">
        <v>476.66666666666674</v>
      </c>
      <c r="T313" s="132">
        <v>24905.833333333336</v>
      </c>
      <c r="U313" s="132"/>
      <c r="V313" s="132">
        <v>107</v>
      </c>
      <c r="W313" s="132">
        <f t="shared" si="5"/>
        <v>390</v>
      </c>
      <c r="X313" s="132"/>
      <c r="Y313" s="148"/>
      <c r="Z313" s="145"/>
    </row>
    <row r="314" spans="1:26">
      <c r="A314" s="117"/>
      <c r="B314" s="129" t="s">
        <v>2840</v>
      </c>
      <c r="C314" s="141" t="s">
        <v>2832</v>
      </c>
      <c r="D314" s="141">
        <v>108311</v>
      </c>
      <c r="E314" s="129" t="s">
        <v>2841</v>
      </c>
      <c r="F314" s="74">
        <v>36140</v>
      </c>
      <c r="G314" s="131">
        <v>35695</v>
      </c>
      <c r="H314" s="131">
        <v>34970</v>
      </c>
      <c r="I314" s="132">
        <v>5828.3333333333321</v>
      </c>
      <c r="J314" s="132">
        <v>29141.666666666668</v>
      </c>
      <c r="K314" s="132">
        <v>25644.666666666668</v>
      </c>
      <c r="L314" s="132">
        <v>3497</v>
      </c>
      <c r="M314" s="76">
        <v>0.12</v>
      </c>
      <c r="N314" s="132">
        <v>472.5</v>
      </c>
      <c r="O314" s="132">
        <v>52</v>
      </c>
      <c r="P314" s="131">
        <v>20</v>
      </c>
      <c r="Q314" s="132">
        <v>26189.166666666668</v>
      </c>
      <c r="R314" s="132">
        <v>476.66666666666674</v>
      </c>
      <c r="S314" s="132">
        <v>476.66666666666674</v>
      </c>
      <c r="T314" s="132">
        <v>26665.833333333336</v>
      </c>
      <c r="U314" s="132"/>
      <c r="V314" s="132">
        <v>108</v>
      </c>
      <c r="W314" s="132">
        <f t="shared" si="5"/>
        <v>390</v>
      </c>
      <c r="X314" s="132"/>
      <c r="Y314" s="148"/>
      <c r="Z314" s="145"/>
    </row>
    <row r="315" spans="1:26">
      <c r="A315" s="67"/>
      <c r="B315" s="129" t="s">
        <v>2842</v>
      </c>
      <c r="C315" s="141" t="s">
        <v>2843</v>
      </c>
      <c r="D315" s="141">
        <v>108309</v>
      </c>
      <c r="E315" s="129" t="s">
        <v>2844</v>
      </c>
      <c r="F315" s="74">
        <v>37490</v>
      </c>
      <c r="G315" s="131">
        <v>37045</v>
      </c>
      <c r="H315" s="131">
        <v>36320</v>
      </c>
      <c r="I315" s="132">
        <v>6053.3333333333321</v>
      </c>
      <c r="J315" s="132">
        <v>30266.666666666668</v>
      </c>
      <c r="K315" s="132">
        <v>26634.666666666668</v>
      </c>
      <c r="L315" s="132">
        <v>3632</v>
      </c>
      <c r="M315" s="76">
        <v>0.12</v>
      </c>
      <c r="N315" s="132">
        <v>472.5</v>
      </c>
      <c r="O315" s="132">
        <v>52</v>
      </c>
      <c r="P315" s="131">
        <v>20</v>
      </c>
      <c r="Q315" s="132">
        <v>27179.166666666668</v>
      </c>
      <c r="R315" s="132">
        <v>476.66666666666674</v>
      </c>
      <c r="S315" s="132">
        <v>476.66666666666674</v>
      </c>
      <c r="T315" s="132">
        <v>27655.833333333336</v>
      </c>
      <c r="U315" s="132"/>
      <c r="V315" s="132">
        <v>109</v>
      </c>
      <c r="W315" s="132">
        <f t="shared" si="5"/>
        <v>390</v>
      </c>
      <c r="X315" s="132"/>
      <c r="Y315" s="148"/>
      <c r="Z315" s="145"/>
    </row>
    <row r="316" spans="1:26">
      <c r="A316" s="117"/>
      <c r="B316" s="129" t="s">
        <v>2845</v>
      </c>
      <c r="C316" s="141" t="s">
        <v>2843</v>
      </c>
      <c r="D316" s="141">
        <v>108309</v>
      </c>
      <c r="E316" s="129" t="s">
        <v>2846</v>
      </c>
      <c r="F316" s="74">
        <v>37990</v>
      </c>
      <c r="G316" s="131">
        <v>37545</v>
      </c>
      <c r="H316" s="131">
        <v>36820</v>
      </c>
      <c r="I316" s="132">
        <v>6136.6666666666642</v>
      </c>
      <c r="J316" s="132">
        <v>30683.333333333336</v>
      </c>
      <c r="K316" s="132">
        <v>27001.333333333336</v>
      </c>
      <c r="L316" s="132">
        <v>3682</v>
      </c>
      <c r="M316" s="76">
        <v>0.12</v>
      </c>
      <c r="N316" s="132">
        <v>472.5</v>
      </c>
      <c r="O316" s="132">
        <v>52</v>
      </c>
      <c r="P316" s="131">
        <v>20</v>
      </c>
      <c r="Q316" s="132">
        <v>27545.833333333336</v>
      </c>
      <c r="R316" s="132">
        <v>476.66666666666674</v>
      </c>
      <c r="S316" s="132">
        <v>476.66666666666674</v>
      </c>
      <c r="T316" s="132">
        <v>28022.500000000004</v>
      </c>
      <c r="U316" s="132"/>
      <c r="V316" s="132">
        <v>109</v>
      </c>
      <c r="W316" s="132">
        <f t="shared" si="5"/>
        <v>390</v>
      </c>
      <c r="X316" s="132"/>
      <c r="Y316" s="148"/>
      <c r="Z316" s="145"/>
    </row>
    <row r="317" spans="1:26">
      <c r="A317" s="67"/>
      <c r="B317" s="129" t="s">
        <v>2847</v>
      </c>
      <c r="C317" s="141" t="s">
        <v>2848</v>
      </c>
      <c r="D317" s="141">
        <v>108313</v>
      </c>
      <c r="E317" s="129" t="s">
        <v>2849</v>
      </c>
      <c r="F317" s="74">
        <v>36940</v>
      </c>
      <c r="G317" s="131">
        <v>36495</v>
      </c>
      <c r="H317" s="131">
        <v>35770</v>
      </c>
      <c r="I317" s="132">
        <v>5961.6666666666642</v>
      </c>
      <c r="J317" s="132">
        <v>29808.333333333336</v>
      </c>
      <c r="K317" s="132">
        <v>26231.333333333336</v>
      </c>
      <c r="L317" s="132">
        <v>3577</v>
      </c>
      <c r="M317" s="76">
        <v>0.12</v>
      </c>
      <c r="N317" s="132">
        <v>472.5</v>
      </c>
      <c r="O317" s="132">
        <v>52</v>
      </c>
      <c r="P317" s="131">
        <v>20</v>
      </c>
      <c r="Q317" s="132">
        <v>26775.833333333336</v>
      </c>
      <c r="R317" s="132">
        <v>476.66666666666674</v>
      </c>
      <c r="S317" s="132">
        <v>476.66666666666674</v>
      </c>
      <c r="T317" s="132">
        <v>27252.500000000004</v>
      </c>
      <c r="U317" s="132"/>
      <c r="V317" s="132">
        <v>108</v>
      </c>
      <c r="W317" s="132">
        <f t="shared" si="5"/>
        <v>390</v>
      </c>
      <c r="X317" s="132"/>
      <c r="Y317" s="148"/>
      <c r="Z317" s="145"/>
    </row>
    <row r="318" spans="1:26">
      <c r="A318" s="67"/>
      <c r="B318" s="84" t="s">
        <v>1810</v>
      </c>
      <c r="C318" s="69"/>
      <c r="D318" s="70"/>
      <c r="E318" s="69"/>
      <c r="F318" s="70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 t="str">
        <f t="shared" si="5"/>
        <v/>
      </c>
      <c r="X318" s="73"/>
      <c r="Y318" s="73"/>
      <c r="Z318" s="73"/>
    </row>
    <row r="319" spans="1:26">
      <c r="A319" s="67"/>
      <c r="B319" s="67" t="s">
        <v>2850</v>
      </c>
      <c r="C319" s="67" t="s">
        <v>1811</v>
      </c>
      <c r="D319" s="68" t="s">
        <v>1812</v>
      </c>
      <c r="E319" s="67" t="s">
        <v>1813</v>
      </c>
      <c r="F319" s="74">
        <v>32400</v>
      </c>
      <c r="G319" s="74">
        <v>32335</v>
      </c>
      <c r="H319" s="74">
        <v>31610</v>
      </c>
      <c r="I319" s="75">
        <v>5268.3333333333321</v>
      </c>
      <c r="J319" s="75">
        <v>26341.666666666668</v>
      </c>
      <c r="K319" s="75">
        <v>23707.5</v>
      </c>
      <c r="L319" s="75">
        <v>2634.1666666666679</v>
      </c>
      <c r="M319" s="76">
        <v>0.1</v>
      </c>
      <c r="N319" s="75">
        <v>472.5</v>
      </c>
      <c r="O319" s="75">
        <v>52</v>
      </c>
      <c r="P319" s="74">
        <v>20</v>
      </c>
      <c r="Q319" s="75">
        <v>24252</v>
      </c>
      <c r="R319" s="132">
        <v>487.50000000000006</v>
      </c>
      <c r="S319" s="132">
        <v>487.50000000000006</v>
      </c>
      <c r="T319" s="132">
        <v>24739.5</v>
      </c>
      <c r="U319" s="132"/>
      <c r="V319" s="75">
        <v>0</v>
      </c>
      <c r="W319" s="75">
        <f t="shared" si="5"/>
        <v>10</v>
      </c>
      <c r="X319" s="75"/>
      <c r="Y319" s="146"/>
      <c r="Z319" s="145"/>
    </row>
    <row r="320" spans="1:26">
      <c r="A320" s="67"/>
      <c r="B320" s="67" t="s">
        <v>2851</v>
      </c>
      <c r="C320" s="67" t="s">
        <v>1811</v>
      </c>
      <c r="D320" s="68" t="s">
        <v>1812</v>
      </c>
      <c r="E320" s="67" t="s">
        <v>1813</v>
      </c>
      <c r="F320" s="74">
        <v>32400</v>
      </c>
      <c r="G320" s="74">
        <v>32335</v>
      </c>
      <c r="H320" s="74">
        <v>31610</v>
      </c>
      <c r="I320" s="75">
        <v>5268.3333333333321</v>
      </c>
      <c r="J320" s="75">
        <v>26341.666666666668</v>
      </c>
      <c r="K320" s="75">
        <v>23707.5</v>
      </c>
      <c r="L320" s="75">
        <v>2634.1666666666679</v>
      </c>
      <c r="M320" s="76">
        <v>0.1</v>
      </c>
      <c r="N320" s="75">
        <v>472.5</v>
      </c>
      <c r="O320" s="75">
        <v>52</v>
      </c>
      <c r="P320" s="74">
        <v>20</v>
      </c>
      <c r="Q320" s="75">
        <v>24252</v>
      </c>
      <c r="R320" s="132">
        <v>487.50000000000006</v>
      </c>
      <c r="S320" s="132">
        <v>487.50000000000006</v>
      </c>
      <c r="T320" s="132">
        <v>24739.5</v>
      </c>
      <c r="U320" s="132"/>
      <c r="V320" s="75">
        <v>0</v>
      </c>
      <c r="W320" s="75">
        <f t="shared" si="5"/>
        <v>10</v>
      </c>
      <c r="X320" s="75"/>
      <c r="Y320" s="146"/>
      <c r="Z320" s="145"/>
    </row>
    <row r="321" spans="1:26">
      <c r="A321" s="67"/>
      <c r="B321" s="67" t="s">
        <v>2852</v>
      </c>
      <c r="C321" s="67" t="s">
        <v>1814</v>
      </c>
      <c r="D321" s="68" t="s">
        <v>1815</v>
      </c>
      <c r="E321" s="67" t="s">
        <v>1816</v>
      </c>
      <c r="F321" s="74">
        <v>35000</v>
      </c>
      <c r="G321" s="74">
        <v>34935</v>
      </c>
      <c r="H321" s="74">
        <v>34210</v>
      </c>
      <c r="I321" s="75">
        <v>5701.6666666666642</v>
      </c>
      <c r="J321" s="75">
        <v>28508.333333333336</v>
      </c>
      <c r="K321" s="75">
        <v>25657.5</v>
      </c>
      <c r="L321" s="75">
        <v>2850.8333333333358</v>
      </c>
      <c r="M321" s="76">
        <v>0.1</v>
      </c>
      <c r="N321" s="75">
        <v>472.5</v>
      </c>
      <c r="O321" s="75">
        <v>52</v>
      </c>
      <c r="P321" s="74">
        <v>20</v>
      </c>
      <c r="Q321" s="75">
        <v>26202</v>
      </c>
      <c r="R321" s="132">
        <v>487.50000000000006</v>
      </c>
      <c r="S321" s="132">
        <v>487.50000000000006</v>
      </c>
      <c r="T321" s="132">
        <v>26689.5</v>
      </c>
      <c r="U321" s="132"/>
      <c r="V321" s="75">
        <v>0</v>
      </c>
      <c r="W321" s="75">
        <f t="shared" si="5"/>
        <v>10</v>
      </c>
      <c r="X321" s="75"/>
      <c r="Y321" s="146"/>
      <c r="Z321" s="145"/>
    </row>
    <row r="322" spans="1:26">
      <c r="A322" s="67"/>
      <c r="B322" s="67" t="s">
        <v>2853</v>
      </c>
      <c r="C322" s="67" t="s">
        <v>1814</v>
      </c>
      <c r="D322" s="68" t="s">
        <v>1815</v>
      </c>
      <c r="E322" s="67" t="s">
        <v>1816</v>
      </c>
      <c r="F322" s="74">
        <v>35000</v>
      </c>
      <c r="G322" s="74">
        <v>34935</v>
      </c>
      <c r="H322" s="74">
        <v>34210</v>
      </c>
      <c r="I322" s="75">
        <v>5701.6666666666642</v>
      </c>
      <c r="J322" s="75">
        <v>28508.333333333336</v>
      </c>
      <c r="K322" s="75">
        <v>25657.5</v>
      </c>
      <c r="L322" s="75">
        <v>2850.8333333333358</v>
      </c>
      <c r="M322" s="76">
        <v>0.1</v>
      </c>
      <c r="N322" s="75">
        <v>472.5</v>
      </c>
      <c r="O322" s="75">
        <v>52</v>
      </c>
      <c r="P322" s="74">
        <v>20</v>
      </c>
      <c r="Q322" s="75">
        <v>26202</v>
      </c>
      <c r="R322" s="132">
        <v>487.50000000000006</v>
      </c>
      <c r="S322" s="132">
        <v>487.50000000000006</v>
      </c>
      <c r="T322" s="132">
        <v>26689.5</v>
      </c>
      <c r="U322" s="132"/>
      <c r="V322" s="75">
        <v>0</v>
      </c>
      <c r="W322" s="75">
        <f t="shared" si="5"/>
        <v>10</v>
      </c>
      <c r="X322" s="75"/>
      <c r="Y322" s="146"/>
      <c r="Z322" s="145"/>
    </row>
    <row r="323" spans="1:26">
      <c r="A323" s="117"/>
      <c r="B323" s="67" t="s">
        <v>1817</v>
      </c>
      <c r="C323" s="67" t="s">
        <v>1818</v>
      </c>
      <c r="D323" s="68" t="s">
        <v>1819</v>
      </c>
      <c r="E323" s="67" t="s">
        <v>1820</v>
      </c>
      <c r="F323" s="74">
        <v>37000</v>
      </c>
      <c r="G323" s="74">
        <v>36935</v>
      </c>
      <c r="H323" s="74">
        <v>36210</v>
      </c>
      <c r="I323" s="75">
        <v>6035</v>
      </c>
      <c r="J323" s="75">
        <v>30175</v>
      </c>
      <c r="K323" s="75">
        <v>27157.5</v>
      </c>
      <c r="L323" s="75">
        <v>3017.5</v>
      </c>
      <c r="M323" s="76">
        <v>0.1</v>
      </c>
      <c r="N323" s="75">
        <v>472.5</v>
      </c>
      <c r="O323" s="75">
        <v>52</v>
      </c>
      <c r="P323" s="74">
        <v>20</v>
      </c>
      <c r="Q323" s="75">
        <v>27702</v>
      </c>
      <c r="R323" s="132">
        <v>487.50000000000006</v>
      </c>
      <c r="S323" s="132">
        <v>487.50000000000006</v>
      </c>
      <c r="T323" s="132">
        <v>28189.5</v>
      </c>
      <c r="U323" s="132"/>
      <c r="V323" s="75">
        <v>0</v>
      </c>
      <c r="W323" s="75">
        <f t="shared" si="5"/>
        <v>10</v>
      </c>
      <c r="X323" s="75"/>
      <c r="Y323" s="146"/>
      <c r="Z323" s="145"/>
    </row>
    <row r="324" spans="1:26">
      <c r="A324" s="67"/>
      <c r="B324" s="67" t="s">
        <v>1821</v>
      </c>
      <c r="C324" s="67" t="s">
        <v>1822</v>
      </c>
      <c r="D324" s="68" t="s">
        <v>1823</v>
      </c>
      <c r="E324" s="67" t="s">
        <v>1824</v>
      </c>
      <c r="F324" s="74">
        <v>39400</v>
      </c>
      <c r="G324" s="74">
        <v>39335</v>
      </c>
      <c r="H324" s="74">
        <v>38610</v>
      </c>
      <c r="I324" s="75">
        <v>6435</v>
      </c>
      <c r="J324" s="75">
        <v>32175</v>
      </c>
      <c r="K324" s="75">
        <v>28957.5</v>
      </c>
      <c r="L324" s="75">
        <v>3217.5</v>
      </c>
      <c r="M324" s="76">
        <v>0.1</v>
      </c>
      <c r="N324" s="75">
        <v>472.5</v>
      </c>
      <c r="O324" s="75">
        <v>52</v>
      </c>
      <c r="P324" s="74">
        <v>20</v>
      </c>
      <c r="Q324" s="75">
        <v>29502</v>
      </c>
      <c r="R324" s="132">
        <v>487.50000000000006</v>
      </c>
      <c r="S324" s="132">
        <v>487.50000000000006</v>
      </c>
      <c r="T324" s="132">
        <v>29989.5</v>
      </c>
      <c r="U324" s="132"/>
      <c r="V324" s="75">
        <v>0</v>
      </c>
      <c r="W324" s="75">
        <f t="shared" si="5"/>
        <v>10</v>
      </c>
      <c r="X324" s="75"/>
      <c r="Y324" s="146"/>
      <c r="Z324" s="145"/>
    </row>
    <row r="325" spans="1:26">
      <c r="A325" s="67"/>
      <c r="B325" s="67" t="s">
        <v>2854</v>
      </c>
      <c r="C325" s="67" t="s">
        <v>1825</v>
      </c>
      <c r="D325" s="68" t="s">
        <v>1826</v>
      </c>
      <c r="E325" s="67" t="s">
        <v>1827</v>
      </c>
      <c r="F325" s="74">
        <v>39400</v>
      </c>
      <c r="G325" s="74">
        <v>39335</v>
      </c>
      <c r="H325" s="74">
        <v>38610</v>
      </c>
      <c r="I325" s="75">
        <v>6435</v>
      </c>
      <c r="J325" s="75">
        <v>32175</v>
      </c>
      <c r="K325" s="75">
        <v>28957.5</v>
      </c>
      <c r="L325" s="75">
        <v>3217.5</v>
      </c>
      <c r="M325" s="76">
        <v>0.1</v>
      </c>
      <c r="N325" s="75">
        <v>472.5</v>
      </c>
      <c r="O325" s="75">
        <v>52</v>
      </c>
      <c r="P325" s="74">
        <v>20</v>
      </c>
      <c r="Q325" s="75">
        <v>29502</v>
      </c>
      <c r="R325" s="132">
        <v>487.50000000000006</v>
      </c>
      <c r="S325" s="132">
        <v>487.50000000000006</v>
      </c>
      <c r="T325" s="132">
        <v>29989.5</v>
      </c>
      <c r="U325" s="132"/>
      <c r="V325" s="75">
        <v>0</v>
      </c>
      <c r="W325" s="75">
        <f t="shared" si="5"/>
        <v>10</v>
      </c>
      <c r="X325" s="75"/>
      <c r="Y325" s="146"/>
      <c r="Z325" s="145"/>
    </row>
    <row r="326" spans="1:26">
      <c r="A326" s="117"/>
      <c r="B326" s="67" t="s">
        <v>2854</v>
      </c>
      <c r="C326" s="67" t="s">
        <v>1825</v>
      </c>
      <c r="D326" s="68" t="s">
        <v>1826</v>
      </c>
      <c r="E326" s="67" t="s">
        <v>1827</v>
      </c>
      <c r="F326" s="74">
        <v>39400</v>
      </c>
      <c r="G326" s="74">
        <v>39335</v>
      </c>
      <c r="H326" s="74">
        <v>38610</v>
      </c>
      <c r="I326" s="75">
        <v>6435</v>
      </c>
      <c r="J326" s="75">
        <v>32175</v>
      </c>
      <c r="K326" s="75">
        <v>28957.5</v>
      </c>
      <c r="L326" s="75">
        <v>3217.5</v>
      </c>
      <c r="M326" s="76">
        <v>0.1</v>
      </c>
      <c r="N326" s="75">
        <v>472.5</v>
      </c>
      <c r="O326" s="75">
        <v>52</v>
      </c>
      <c r="P326" s="74">
        <v>20</v>
      </c>
      <c r="Q326" s="75">
        <v>29502</v>
      </c>
      <c r="R326" s="132">
        <v>487.50000000000006</v>
      </c>
      <c r="S326" s="132">
        <v>487.50000000000006</v>
      </c>
      <c r="T326" s="132">
        <v>29989.5</v>
      </c>
      <c r="U326" s="132"/>
      <c r="V326" s="75">
        <v>0</v>
      </c>
      <c r="W326" s="75">
        <f t="shared" si="5"/>
        <v>10</v>
      </c>
      <c r="X326" s="75"/>
      <c r="Y326" s="146"/>
      <c r="Z326" s="145"/>
    </row>
    <row r="327" spans="1:26">
      <c r="A327" s="67"/>
      <c r="B327" s="84" t="s">
        <v>1828</v>
      </c>
      <c r="C327" s="69"/>
      <c r="D327" s="70"/>
      <c r="E327" s="69"/>
      <c r="F327" s="70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 t="str">
        <f t="shared" si="5"/>
        <v/>
      </c>
      <c r="X327" s="73"/>
      <c r="Y327" s="73"/>
      <c r="Z327" s="73"/>
    </row>
    <row r="328" spans="1:26">
      <c r="A328" s="117"/>
      <c r="B328" s="67" t="s">
        <v>2855</v>
      </c>
      <c r="C328" s="67" t="s">
        <v>1829</v>
      </c>
      <c r="D328" s="68" t="s">
        <v>1830</v>
      </c>
      <c r="E328" s="67" t="s">
        <v>1831</v>
      </c>
      <c r="F328" s="74">
        <v>33000</v>
      </c>
      <c r="G328" s="74">
        <v>32935</v>
      </c>
      <c r="H328" s="74">
        <v>32210</v>
      </c>
      <c r="I328" s="75">
        <v>5368.3333333333321</v>
      </c>
      <c r="J328" s="75">
        <v>26841.666666666668</v>
      </c>
      <c r="K328" s="75">
        <v>24157.5</v>
      </c>
      <c r="L328" s="75">
        <v>2684.1666666666679</v>
      </c>
      <c r="M328" s="76">
        <v>0.1</v>
      </c>
      <c r="N328" s="75">
        <v>472.5</v>
      </c>
      <c r="O328" s="75">
        <v>52</v>
      </c>
      <c r="P328" s="74">
        <v>20</v>
      </c>
      <c r="Q328" s="75">
        <v>24702</v>
      </c>
      <c r="R328" s="132">
        <v>487.50000000000006</v>
      </c>
      <c r="S328" s="132">
        <v>487.50000000000006</v>
      </c>
      <c r="T328" s="132">
        <v>25189.5</v>
      </c>
      <c r="U328" s="132"/>
      <c r="V328" s="75">
        <v>0</v>
      </c>
      <c r="W328" s="75">
        <f t="shared" si="5"/>
        <v>10</v>
      </c>
      <c r="X328" s="75"/>
      <c r="Y328" s="146"/>
      <c r="Z328" s="145"/>
    </row>
    <row r="329" spans="1:26">
      <c r="A329" s="67"/>
      <c r="B329" s="67" t="s">
        <v>2856</v>
      </c>
      <c r="C329" s="67" t="s">
        <v>1829</v>
      </c>
      <c r="D329" s="68" t="s">
        <v>1830</v>
      </c>
      <c r="E329" s="67" t="s">
        <v>1831</v>
      </c>
      <c r="F329" s="74">
        <v>33000</v>
      </c>
      <c r="G329" s="74">
        <v>32935</v>
      </c>
      <c r="H329" s="74">
        <v>32210</v>
      </c>
      <c r="I329" s="75">
        <v>5368.3333333333321</v>
      </c>
      <c r="J329" s="75">
        <v>26841.666666666668</v>
      </c>
      <c r="K329" s="75">
        <v>24157.5</v>
      </c>
      <c r="L329" s="75">
        <v>2684.1666666666679</v>
      </c>
      <c r="M329" s="76">
        <v>0.1</v>
      </c>
      <c r="N329" s="75">
        <v>472.5</v>
      </c>
      <c r="O329" s="75">
        <v>52</v>
      </c>
      <c r="P329" s="74">
        <v>20</v>
      </c>
      <c r="Q329" s="75">
        <v>24702</v>
      </c>
      <c r="R329" s="132">
        <v>487.50000000000006</v>
      </c>
      <c r="S329" s="132">
        <v>487.50000000000006</v>
      </c>
      <c r="T329" s="132">
        <v>25189.5</v>
      </c>
      <c r="U329" s="132"/>
      <c r="V329" s="75">
        <v>0</v>
      </c>
      <c r="W329" s="75">
        <f t="shared" si="5"/>
        <v>10</v>
      </c>
      <c r="X329" s="75"/>
      <c r="Y329" s="146"/>
      <c r="Z329" s="145"/>
    </row>
    <row r="330" spans="1:26">
      <c r="A330" s="67"/>
      <c r="B330" s="67" t="s">
        <v>2857</v>
      </c>
      <c r="C330" s="67" t="s">
        <v>1832</v>
      </c>
      <c r="D330" s="68" t="s">
        <v>1833</v>
      </c>
      <c r="E330" s="67" t="s">
        <v>1834</v>
      </c>
      <c r="F330" s="74">
        <v>35600</v>
      </c>
      <c r="G330" s="74">
        <v>35535</v>
      </c>
      <c r="H330" s="74">
        <v>34810</v>
      </c>
      <c r="I330" s="75">
        <v>5801.6666666666642</v>
      </c>
      <c r="J330" s="75">
        <v>29008.333333333336</v>
      </c>
      <c r="K330" s="75">
        <v>26107.5</v>
      </c>
      <c r="L330" s="75">
        <v>2900.8333333333358</v>
      </c>
      <c r="M330" s="76">
        <v>0.1</v>
      </c>
      <c r="N330" s="75">
        <v>472.5</v>
      </c>
      <c r="O330" s="75">
        <v>52</v>
      </c>
      <c r="P330" s="74">
        <v>20</v>
      </c>
      <c r="Q330" s="75">
        <v>26652</v>
      </c>
      <c r="R330" s="132">
        <v>487.50000000000006</v>
      </c>
      <c r="S330" s="132">
        <v>487.50000000000006</v>
      </c>
      <c r="T330" s="132">
        <v>27139.5</v>
      </c>
      <c r="U330" s="132"/>
      <c r="V330" s="75">
        <v>0</v>
      </c>
      <c r="W330" s="75">
        <f t="shared" si="5"/>
        <v>10</v>
      </c>
      <c r="X330" s="75"/>
      <c r="Y330" s="146"/>
      <c r="Z330" s="145"/>
    </row>
    <row r="331" spans="1:26">
      <c r="A331" s="67"/>
      <c r="B331" s="67" t="s">
        <v>2858</v>
      </c>
      <c r="C331" s="67" t="s">
        <v>1832</v>
      </c>
      <c r="D331" s="68" t="s">
        <v>1833</v>
      </c>
      <c r="E331" s="67" t="s">
        <v>1834</v>
      </c>
      <c r="F331" s="74">
        <v>35600</v>
      </c>
      <c r="G331" s="74">
        <v>35535</v>
      </c>
      <c r="H331" s="74">
        <v>34810</v>
      </c>
      <c r="I331" s="75">
        <v>5801.6666666666642</v>
      </c>
      <c r="J331" s="75">
        <v>29008.333333333336</v>
      </c>
      <c r="K331" s="75">
        <v>26107.5</v>
      </c>
      <c r="L331" s="75">
        <v>2900.8333333333358</v>
      </c>
      <c r="M331" s="76">
        <v>0.1</v>
      </c>
      <c r="N331" s="75">
        <v>472.5</v>
      </c>
      <c r="O331" s="75">
        <v>52</v>
      </c>
      <c r="P331" s="74">
        <v>20</v>
      </c>
      <c r="Q331" s="75">
        <v>26652</v>
      </c>
      <c r="R331" s="132">
        <v>487.50000000000006</v>
      </c>
      <c r="S331" s="132">
        <v>487.50000000000006</v>
      </c>
      <c r="T331" s="132">
        <v>27139.5</v>
      </c>
      <c r="U331" s="132"/>
      <c r="V331" s="75">
        <v>0</v>
      </c>
      <c r="W331" s="75">
        <f t="shared" si="5"/>
        <v>10</v>
      </c>
      <c r="X331" s="75"/>
      <c r="Y331" s="146"/>
      <c r="Z331" s="145"/>
    </row>
    <row r="332" spans="1:26">
      <c r="A332" s="67"/>
      <c r="B332" s="67" t="s">
        <v>1835</v>
      </c>
      <c r="C332" s="67" t="s">
        <v>1818</v>
      </c>
      <c r="D332" s="68" t="s">
        <v>1819</v>
      </c>
      <c r="E332" s="67" t="s">
        <v>1836</v>
      </c>
      <c r="F332" s="74">
        <v>37500</v>
      </c>
      <c r="G332" s="74">
        <v>37435</v>
      </c>
      <c r="H332" s="74">
        <v>36710</v>
      </c>
      <c r="I332" s="75">
        <v>6118.3333333333321</v>
      </c>
      <c r="J332" s="75">
        <v>30591.666666666668</v>
      </c>
      <c r="K332" s="75">
        <v>27532.5</v>
      </c>
      <c r="L332" s="75">
        <v>3059.1666666666679</v>
      </c>
      <c r="M332" s="76">
        <v>0.1</v>
      </c>
      <c r="N332" s="75">
        <v>472.5</v>
      </c>
      <c r="O332" s="75">
        <v>52</v>
      </c>
      <c r="P332" s="74">
        <v>20</v>
      </c>
      <c r="Q332" s="75">
        <v>28077</v>
      </c>
      <c r="R332" s="132">
        <v>487.50000000000006</v>
      </c>
      <c r="S332" s="132">
        <v>487.50000000000006</v>
      </c>
      <c r="T332" s="132">
        <v>28564.5</v>
      </c>
      <c r="U332" s="132"/>
      <c r="V332" s="75">
        <v>0</v>
      </c>
      <c r="W332" s="75">
        <f t="shared" si="5"/>
        <v>10</v>
      </c>
      <c r="X332" s="75"/>
      <c r="Y332" s="146"/>
      <c r="Z332" s="145"/>
    </row>
    <row r="333" spans="1:26">
      <c r="A333" s="67"/>
      <c r="B333" s="67" t="s">
        <v>1837</v>
      </c>
      <c r="C333" s="67" t="s">
        <v>1822</v>
      </c>
      <c r="D333" s="68" t="s">
        <v>1823</v>
      </c>
      <c r="E333" s="67" t="s">
        <v>1838</v>
      </c>
      <c r="F333" s="74">
        <v>39900</v>
      </c>
      <c r="G333" s="74">
        <v>39835</v>
      </c>
      <c r="H333" s="74">
        <v>39110</v>
      </c>
      <c r="I333" s="75">
        <v>6518.3333333333321</v>
      </c>
      <c r="J333" s="75">
        <v>32591.666666666668</v>
      </c>
      <c r="K333" s="75">
        <v>29332.5</v>
      </c>
      <c r="L333" s="75">
        <v>3259.1666666666679</v>
      </c>
      <c r="M333" s="76">
        <v>0.1</v>
      </c>
      <c r="N333" s="75">
        <v>472.5</v>
      </c>
      <c r="O333" s="75">
        <v>52</v>
      </c>
      <c r="P333" s="74">
        <v>20</v>
      </c>
      <c r="Q333" s="75">
        <v>29877</v>
      </c>
      <c r="R333" s="132">
        <v>487.50000000000006</v>
      </c>
      <c r="S333" s="132">
        <v>487.50000000000006</v>
      </c>
      <c r="T333" s="132">
        <v>30364.5</v>
      </c>
      <c r="U333" s="132"/>
      <c r="V333" s="75">
        <v>0</v>
      </c>
      <c r="W333" s="75">
        <f t="shared" ref="W333:W396" si="6">IF(F333-G333-55&lt;0,"",F333-G333-55)</f>
        <v>10</v>
      </c>
      <c r="X333" s="75"/>
      <c r="Y333" s="146"/>
      <c r="Z333" s="145"/>
    </row>
    <row r="334" spans="1:26">
      <c r="A334" s="117"/>
      <c r="B334" s="67" t="s">
        <v>1839</v>
      </c>
      <c r="C334" s="67" t="s">
        <v>1840</v>
      </c>
      <c r="D334" s="68" t="s">
        <v>1841</v>
      </c>
      <c r="E334" s="67" t="s">
        <v>1842</v>
      </c>
      <c r="F334" s="74">
        <v>41550</v>
      </c>
      <c r="G334" s="74">
        <v>41485</v>
      </c>
      <c r="H334" s="74">
        <v>40760</v>
      </c>
      <c r="I334" s="75">
        <v>6793.3333333333285</v>
      </c>
      <c r="J334" s="75">
        <v>33966.666666666672</v>
      </c>
      <c r="K334" s="75">
        <v>30570.000000000004</v>
      </c>
      <c r="L334" s="75">
        <v>3396.6666666666679</v>
      </c>
      <c r="M334" s="76">
        <v>0.1</v>
      </c>
      <c r="N334" s="75">
        <v>472.5</v>
      </c>
      <c r="O334" s="75">
        <v>52</v>
      </c>
      <c r="P334" s="74">
        <v>20</v>
      </c>
      <c r="Q334" s="75">
        <v>31114.500000000004</v>
      </c>
      <c r="R334" s="132">
        <v>487.50000000000006</v>
      </c>
      <c r="S334" s="132">
        <v>487.50000000000006</v>
      </c>
      <c r="T334" s="132">
        <v>31602.000000000004</v>
      </c>
      <c r="U334" s="132"/>
      <c r="V334" s="75">
        <v>0</v>
      </c>
      <c r="W334" s="75">
        <f t="shared" si="6"/>
        <v>10</v>
      </c>
      <c r="X334" s="75"/>
      <c r="Y334" s="146"/>
      <c r="Z334" s="145"/>
    </row>
    <row r="335" spans="1:26">
      <c r="A335" s="67"/>
      <c r="B335" s="67" t="s">
        <v>2859</v>
      </c>
      <c r="C335" s="67" t="s">
        <v>1843</v>
      </c>
      <c r="D335" s="68" t="s">
        <v>1844</v>
      </c>
      <c r="E335" s="67" t="s">
        <v>1845</v>
      </c>
      <c r="F335" s="74">
        <v>41000</v>
      </c>
      <c r="G335" s="74">
        <v>40935</v>
      </c>
      <c r="H335" s="74">
        <v>40210</v>
      </c>
      <c r="I335" s="75">
        <v>6701.6666666666642</v>
      </c>
      <c r="J335" s="75">
        <v>33508.333333333336</v>
      </c>
      <c r="K335" s="75">
        <v>30157.5</v>
      </c>
      <c r="L335" s="75">
        <v>3350.8333333333358</v>
      </c>
      <c r="M335" s="76">
        <v>0.1</v>
      </c>
      <c r="N335" s="75">
        <v>472.5</v>
      </c>
      <c r="O335" s="75">
        <v>52</v>
      </c>
      <c r="P335" s="74">
        <v>20</v>
      </c>
      <c r="Q335" s="75">
        <v>30702</v>
      </c>
      <c r="R335" s="132">
        <v>487.50000000000006</v>
      </c>
      <c r="S335" s="132">
        <v>487.50000000000006</v>
      </c>
      <c r="T335" s="132">
        <v>31189.5</v>
      </c>
      <c r="U335" s="132"/>
      <c r="V335" s="75">
        <v>0</v>
      </c>
      <c r="W335" s="75">
        <f t="shared" si="6"/>
        <v>10</v>
      </c>
      <c r="X335" s="75"/>
      <c r="Y335" s="146"/>
      <c r="Z335" s="145"/>
    </row>
    <row r="336" spans="1:26">
      <c r="A336" s="67"/>
      <c r="B336" s="67" t="s">
        <v>2860</v>
      </c>
      <c r="C336" s="67" t="s">
        <v>1843</v>
      </c>
      <c r="D336" s="68" t="s">
        <v>1844</v>
      </c>
      <c r="E336" s="67" t="s">
        <v>1845</v>
      </c>
      <c r="F336" s="74">
        <v>41000</v>
      </c>
      <c r="G336" s="74">
        <v>40935</v>
      </c>
      <c r="H336" s="74">
        <v>40210</v>
      </c>
      <c r="I336" s="75">
        <v>6701.6666666666642</v>
      </c>
      <c r="J336" s="75">
        <v>33508.333333333336</v>
      </c>
      <c r="K336" s="75">
        <v>30157.5</v>
      </c>
      <c r="L336" s="75">
        <v>3350.8333333333358</v>
      </c>
      <c r="M336" s="76">
        <v>0.1</v>
      </c>
      <c r="N336" s="75">
        <v>472.5</v>
      </c>
      <c r="O336" s="75">
        <v>52</v>
      </c>
      <c r="P336" s="74">
        <v>20</v>
      </c>
      <c r="Q336" s="75">
        <v>30702</v>
      </c>
      <c r="R336" s="132">
        <v>487.50000000000006</v>
      </c>
      <c r="S336" s="132">
        <v>487.50000000000006</v>
      </c>
      <c r="T336" s="132">
        <v>31189.5</v>
      </c>
      <c r="U336" s="132"/>
      <c r="V336" s="75">
        <v>0</v>
      </c>
      <c r="W336" s="75">
        <f t="shared" si="6"/>
        <v>10</v>
      </c>
      <c r="X336" s="75"/>
      <c r="Y336" s="146"/>
      <c r="Z336" s="145"/>
    </row>
    <row r="337" spans="1:26">
      <c r="A337" s="67"/>
      <c r="B337" s="67" t="s">
        <v>1846</v>
      </c>
      <c r="C337" s="67" t="s">
        <v>1840</v>
      </c>
      <c r="D337" s="68" t="s">
        <v>1841</v>
      </c>
      <c r="E337" s="67" t="s">
        <v>1847</v>
      </c>
      <c r="F337" s="74">
        <v>42050</v>
      </c>
      <c r="G337" s="74">
        <v>41985</v>
      </c>
      <c r="H337" s="74">
        <v>41260</v>
      </c>
      <c r="I337" s="75">
        <v>6876.6666666666642</v>
      </c>
      <c r="J337" s="75">
        <v>34383.333333333336</v>
      </c>
      <c r="K337" s="75">
        <v>30945</v>
      </c>
      <c r="L337" s="75">
        <v>3438.3333333333358</v>
      </c>
      <c r="M337" s="76">
        <v>0.1</v>
      </c>
      <c r="N337" s="75">
        <v>472.5</v>
      </c>
      <c r="O337" s="75">
        <v>52</v>
      </c>
      <c r="P337" s="74">
        <v>20</v>
      </c>
      <c r="Q337" s="75">
        <v>31489.5</v>
      </c>
      <c r="R337" s="132">
        <v>487.50000000000006</v>
      </c>
      <c r="S337" s="132">
        <v>487.50000000000006</v>
      </c>
      <c r="T337" s="132">
        <v>31977</v>
      </c>
      <c r="U337" s="132"/>
      <c r="V337" s="75">
        <v>0</v>
      </c>
      <c r="W337" s="75">
        <f t="shared" si="6"/>
        <v>10</v>
      </c>
      <c r="X337" s="75"/>
      <c r="Y337" s="146"/>
      <c r="Z337" s="145"/>
    </row>
    <row r="338" spans="1:26">
      <c r="A338" s="67"/>
      <c r="B338" s="67" t="s">
        <v>2861</v>
      </c>
      <c r="C338" s="67" t="s">
        <v>1825</v>
      </c>
      <c r="D338" s="68" t="s">
        <v>1826</v>
      </c>
      <c r="E338" s="67" t="s">
        <v>1848</v>
      </c>
      <c r="F338" s="74">
        <v>39400</v>
      </c>
      <c r="G338" s="74">
        <v>39335</v>
      </c>
      <c r="H338" s="74">
        <v>38610</v>
      </c>
      <c r="I338" s="75">
        <v>6435</v>
      </c>
      <c r="J338" s="75">
        <v>32175</v>
      </c>
      <c r="K338" s="75">
        <v>28957.5</v>
      </c>
      <c r="L338" s="75">
        <v>3217.5</v>
      </c>
      <c r="M338" s="76">
        <v>0.1</v>
      </c>
      <c r="N338" s="75">
        <v>472.5</v>
      </c>
      <c r="O338" s="75">
        <v>52</v>
      </c>
      <c r="P338" s="74">
        <v>20</v>
      </c>
      <c r="Q338" s="75">
        <v>29502</v>
      </c>
      <c r="R338" s="132">
        <v>487.50000000000006</v>
      </c>
      <c r="S338" s="132">
        <v>487.50000000000006</v>
      </c>
      <c r="T338" s="132">
        <v>29989.5</v>
      </c>
      <c r="U338" s="132"/>
      <c r="V338" s="75">
        <v>0</v>
      </c>
      <c r="W338" s="75">
        <f t="shared" si="6"/>
        <v>10</v>
      </c>
      <c r="X338" s="75"/>
      <c r="Y338" s="146"/>
      <c r="Z338" s="145"/>
    </row>
    <row r="339" spans="1:26">
      <c r="A339" s="67"/>
      <c r="B339" s="67" t="s">
        <v>2862</v>
      </c>
      <c r="C339" s="67" t="s">
        <v>1825</v>
      </c>
      <c r="D339" s="68" t="s">
        <v>1826</v>
      </c>
      <c r="E339" s="67" t="s">
        <v>1848</v>
      </c>
      <c r="F339" s="74">
        <v>39400</v>
      </c>
      <c r="G339" s="74">
        <v>39335</v>
      </c>
      <c r="H339" s="74">
        <v>38610</v>
      </c>
      <c r="I339" s="75">
        <v>6435</v>
      </c>
      <c r="J339" s="75">
        <v>32175</v>
      </c>
      <c r="K339" s="75">
        <v>28957.5</v>
      </c>
      <c r="L339" s="75">
        <v>3217.5</v>
      </c>
      <c r="M339" s="76">
        <v>0.1</v>
      </c>
      <c r="N339" s="75">
        <v>472.5</v>
      </c>
      <c r="O339" s="75">
        <v>52</v>
      </c>
      <c r="P339" s="74">
        <v>20</v>
      </c>
      <c r="Q339" s="75">
        <v>29502</v>
      </c>
      <c r="R339" s="132">
        <v>487.50000000000006</v>
      </c>
      <c r="S339" s="132">
        <v>487.50000000000006</v>
      </c>
      <c r="T339" s="132">
        <v>29989.5</v>
      </c>
      <c r="U339" s="132"/>
      <c r="V339" s="75">
        <v>0</v>
      </c>
      <c r="W339" s="75">
        <f t="shared" si="6"/>
        <v>10</v>
      </c>
      <c r="X339" s="75"/>
      <c r="Y339" s="146"/>
      <c r="Z339" s="145"/>
    </row>
    <row r="340" spans="1:26">
      <c r="A340" s="67"/>
      <c r="B340" s="67" t="s">
        <v>2863</v>
      </c>
      <c r="C340" s="67" t="s">
        <v>1849</v>
      </c>
      <c r="D340" s="68" t="s">
        <v>1850</v>
      </c>
      <c r="E340" s="67" t="s">
        <v>1851</v>
      </c>
      <c r="F340" s="74">
        <v>40300</v>
      </c>
      <c r="G340" s="74">
        <v>40235</v>
      </c>
      <c r="H340" s="74">
        <v>39510</v>
      </c>
      <c r="I340" s="75">
        <v>6585</v>
      </c>
      <c r="J340" s="75">
        <v>32925</v>
      </c>
      <c r="K340" s="75">
        <v>29632.5</v>
      </c>
      <c r="L340" s="75">
        <v>3292.5</v>
      </c>
      <c r="M340" s="76">
        <v>0.1</v>
      </c>
      <c r="N340" s="75">
        <v>472.5</v>
      </c>
      <c r="O340" s="75">
        <v>52</v>
      </c>
      <c r="P340" s="74">
        <v>20</v>
      </c>
      <c r="Q340" s="75">
        <v>30177</v>
      </c>
      <c r="R340" s="132">
        <v>487.50000000000006</v>
      </c>
      <c r="S340" s="132">
        <v>487.50000000000006</v>
      </c>
      <c r="T340" s="132">
        <v>30664.5</v>
      </c>
      <c r="U340" s="132"/>
      <c r="V340" s="75">
        <v>0</v>
      </c>
      <c r="W340" s="75">
        <f t="shared" si="6"/>
        <v>10</v>
      </c>
      <c r="X340" s="75"/>
      <c r="Y340" s="146"/>
      <c r="Z340" s="145"/>
    </row>
    <row r="341" spans="1:26">
      <c r="A341" s="117"/>
      <c r="B341" s="67" t="s">
        <v>2864</v>
      </c>
      <c r="C341" s="67" t="s">
        <v>1849</v>
      </c>
      <c r="D341" s="68" t="s">
        <v>1850</v>
      </c>
      <c r="E341" s="67" t="s">
        <v>1851</v>
      </c>
      <c r="F341" s="74">
        <v>40300</v>
      </c>
      <c r="G341" s="74">
        <v>40235</v>
      </c>
      <c r="H341" s="74">
        <v>39510</v>
      </c>
      <c r="I341" s="75">
        <v>6585</v>
      </c>
      <c r="J341" s="75">
        <v>32925</v>
      </c>
      <c r="K341" s="75">
        <v>29632.5</v>
      </c>
      <c r="L341" s="75">
        <v>3292.5</v>
      </c>
      <c r="M341" s="76">
        <v>0.1</v>
      </c>
      <c r="N341" s="75">
        <v>472.5</v>
      </c>
      <c r="O341" s="75">
        <v>52</v>
      </c>
      <c r="P341" s="74">
        <v>20</v>
      </c>
      <c r="Q341" s="75">
        <v>30177</v>
      </c>
      <c r="R341" s="132">
        <v>487.50000000000006</v>
      </c>
      <c r="S341" s="132">
        <v>487.50000000000006</v>
      </c>
      <c r="T341" s="132">
        <v>30664.5</v>
      </c>
      <c r="U341" s="132"/>
      <c r="V341" s="75">
        <v>0</v>
      </c>
      <c r="W341" s="75">
        <f t="shared" si="6"/>
        <v>10</v>
      </c>
      <c r="X341" s="75"/>
      <c r="Y341" s="146"/>
      <c r="Z341" s="145"/>
    </row>
    <row r="342" spans="1:26">
      <c r="A342" s="67"/>
      <c r="B342" s="67" t="s">
        <v>2865</v>
      </c>
      <c r="C342" s="67" t="s">
        <v>1849</v>
      </c>
      <c r="D342" s="68" t="s">
        <v>1850</v>
      </c>
      <c r="E342" s="67" t="s">
        <v>1852</v>
      </c>
      <c r="F342" s="74">
        <v>40300</v>
      </c>
      <c r="G342" s="74">
        <v>40235</v>
      </c>
      <c r="H342" s="74">
        <v>39510</v>
      </c>
      <c r="I342" s="75">
        <v>6585</v>
      </c>
      <c r="J342" s="75">
        <v>32925</v>
      </c>
      <c r="K342" s="75">
        <v>29632.5</v>
      </c>
      <c r="L342" s="75">
        <v>3292.5</v>
      </c>
      <c r="M342" s="76">
        <v>0.1</v>
      </c>
      <c r="N342" s="75">
        <v>472.5</v>
      </c>
      <c r="O342" s="75">
        <v>52</v>
      </c>
      <c r="P342" s="74">
        <v>20</v>
      </c>
      <c r="Q342" s="75">
        <v>30177</v>
      </c>
      <c r="R342" s="132">
        <v>487.50000000000006</v>
      </c>
      <c r="S342" s="132">
        <v>487.50000000000006</v>
      </c>
      <c r="T342" s="132">
        <v>30664.5</v>
      </c>
      <c r="U342" s="132"/>
      <c r="V342" s="75">
        <v>0</v>
      </c>
      <c r="W342" s="75">
        <f t="shared" si="6"/>
        <v>10</v>
      </c>
      <c r="X342" s="75"/>
      <c r="Y342" s="146"/>
      <c r="Z342" s="145"/>
    </row>
    <row r="343" spans="1:26">
      <c r="A343" s="67"/>
      <c r="B343" s="67" t="s">
        <v>2866</v>
      </c>
      <c r="C343" s="67" t="s">
        <v>1849</v>
      </c>
      <c r="D343" s="68" t="s">
        <v>1850</v>
      </c>
      <c r="E343" s="67" t="s">
        <v>1852</v>
      </c>
      <c r="F343" s="74">
        <v>40300</v>
      </c>
      <c r="G343" s="74">
        <v>40235</v>
      </c>
      <c r="H343" s="74">
        <v>39510</v>
      </c>
      <c r="I343" s="75">
        <v>6585</v>
      </c>
      <c r="J343" s="75">
        <v>32925</v>
      </c>
      <c r="K343" s="75">
        <v>29632.5</v>
      </c>
      <c r="L343" s="75">
        <v>3292.5</v>
      </c>
      <c r="M343" s="76">
        <v>0.1</v>
      </c>
      <c r="N343" s="75">
        <v>472.5</v>
      </c>
      <c r="O343" s="75">
        <v>52</v>
      </c>
      <c r="P343" s="74">
        <v>20</v>
      </c>
      <c r="Q343" s="75">
        <v>30177</v>
      </c>
      <c r="R343" s="132">
        <v>487.50000000000006</v>
      </c>
      <c r="S343" s="132">
        <v>487.50000000000006</v>
      </c>
      <c r="T343" s="132">
        <v>30664.5</v>
      </c>
      <c r="U343" s="132"/>
      <c r="V343" s="75">
        <v>0</v>
      </c>
      <c r="W343" s="75">
        <f t="shared" si="6"/>
        <v>10</v>
      </c>
      <c r="X343" s="75"/>
      <c r="Y343" s="146"/>
      <c r="Z343" s="145"/>
    </row>
    <row r="344" spans="1:26">
      <c r="A344" s="67"/>
      <c r="B344" s="67" t="s">
        <v>2867</v>
      </c>
      <c r="C344" s="67" t="s">
        <v>1843</v>
      </c>
      <c r="D344" s="68" t="s">
        <v>1844</v>
      </c>
      <c r="E344" s="67" t="s">
        <v>1853</v>
      </c>
      <c r="F344" s="74">
        <v>41000</v>
      </c>
      <c r="G344" s="74">
        <v>40935</v>
      </c>
      <c r="H344" s="74">
        <v>40210</v>
      </c>
      <c r="I344" s="75">
        <v>6701.6666666666642</v>
      </c>
      <c r="J344" s="75">
        <v>33508.333333333336</v>
      </c>
      <c r="K344" s="75">
        <v>30157.5</v>
      </c>
      <c r="L344" s="75">
        <v>3350.8333333333358</v>
      </c>
      <c r="M344" s="76">
        <v>0.1</v>
      </c>
      <c r="N344" s="75">
        <v>472.5</v>
      </c>
      <c r="O344" s="75">
        <v>52</v>
      </c>
      <c r="P344" s="74">
        <v>20</v>
      </c>
      <c r="Q344" s="75">
        <v>30702</v>
      </c>
      <c r="R344" s="132">
        <v>487.50000000000006</v>
      </c>
      <c r="S344" s="132">
        <v>487.50000000000006</v>
      </c>
      <c r="T344" s="132">
        <v>31189.5</v>
      </c>
      <c r="U344" s="132"/>
      <c r="V344" s="75">
        <v>0</v>
      </c>
      <c r="W344" s="75">
        <f t="shared" si="6"/>
        <v>10</v>
      </c>
      <c r="X344" s="75"/>
      <c r="Y344" s="146"/>
      <c r="Z344" s="145"/>
    </row>
    <row r="345" spans="1:26">
      <c r="A345" s="67"/>
      <c r="B345" s="67" t="s">
        <v>2868</v>
      </c>
      <c r="C345" s="67" t="s">
        <v>1843</v>
      </c>
      <c r="D345" s="68" t="s">
        <v>1844</v>
      </c>
      <c r="E345" s="67" t="s">
        <v>1853</v>
      </c>
      <c r="F345" s="74">
        <v>41000</v>
      </c>
      <c r="G345" s="74">
        <v>40935</v>
      </c>
      <c r="H345" s="74">
        <v>40210</v>
      </c>
      <c r="I345" s="75">
        <v>6701.6666666666642</v>
      </c>
      <c r="J345" s="75">
        <v>33508.333333333336</v>
      </c>
      <c r="K345" s="75">
        <v>30157.5</v>
      </c>
      <c r="L345" s="75">
        <v>3350.8333333333358</v>
      </c>
      <c r="M345" s="76">
        <v>0.1</v>
      </c>
      <c r="N345" s="75">
        <v>472.5</v>
      </c>
      <c r="O345" s="75">
        <v>52</v>
      </c>
      <c r="P345" s="74">
        <v>20</v>
      </c>
      <c r="Q345" s="75">
        <v>30702</v>
      </c>
      <c r="R345" s="132">
        <v>487.50000000000006</v>
      </c>
      <c r="S345" s="132">
        <v>487.50000000000006</v>
      </c>
      <c r="T345" s="132">
        <v>31189.5</v>
      </c>
      <c r="U345" s="132"/>
      <c r="V345" s="75">
        <v>0</v>
      </c>
      <c r="W345" s="75">
        <f t="shared" si="6"/>
        <v>10</v>
      </c>
      <c r="X345" s="75"/>
      <c r="Y345" s="146"/>
      <c r="Z345" s="145"/>
    </row>
    <row r="346" spans="1:26">
      <c r="A346" s="67"/>
      <c r="B346" s="67" t="s">
        <v>2869</v>
      </c>
      <c r="C346" s="67" t="s">
        <v>1854</v>
      </c>
      <c r="D346" s="68" t="s">
        <v>1855</v>
      </c>
      <c r="E346" s="67" t="s">
        <v>1856</v>
      </c>
      <c r="F346" s="74">
        <v>41900</v>
      </c>
      <c r="G346" s="74">
        <v>41835</v>
      </c>
      <c r="H346" s="74">
        <v>41110</v>
      </c>
      <c r="I346" s="75">
        <v>6851.6666666666642</v>
      </c>
      <c r="J346" s="75">
        <v>34258.333333333336</v>
      </c>
      <c r="K346" s="75">
        <v>30832.5</v>
      </c>
      <c r="L346" s="75">
        <v>3425.8333333333358</v>
      </c>
      <c r="M346" s="76">
        <v>0.1</v>
      </c>
      <c r="N346" s="75">
        <v>472.5</v>
      </c>
      <c r="O346" s="75">
        <v>52</v>
      </c>
      <c r="P346" s="74">
        <v>20</v>
      </c>
      <c r="Q346" s="75">
        <v>31377</v>
      </c>
      <c r="R346" s="132">
        <v>487.50000000000006</v>
      </c>
      <c r="S346" s="132">
        <v>487.50000000000006</v>
      </c>
      <c r="T346" s="132">
        <v>31864.5</v>
      </c>
      <c r="U346" s="132"/>
      <c r="V346" s="75">
        <v>0</v>
      </c>
      <c r="W346" s="75">
        <f t="shared" si="6"/>
        <v>10</v>
      </c>
      <c r="X346" s="75"/>
      <c r="Y346" s="146"/>
      <c r="Z346" s="145"/>
    </row>
    <row r="347" spans="1:26">
      <c r="A347" s="67"/>
      <c r="B347" s="67" t="s">
        <v>2870</v>
      </c>
      <c r="C347" s="67" t="s">
        <v>1854</v>
      </c>
      <c r="D347" s="68" t="s">
        <v>1855</v>
      </c>
      <c r="E347" s="67" t="s">
        <v>1856</v>
      </c>
      <c r="F347" s="74">
        <v>41900</v>
      </c>
      <c r="G347" s="74">
        <v>41835</v>
      </c>
      <c r="H347" s="74">
        <v>41110</v>
      </c>
      <c r="I347" s="75">
        <v>6851.6666666666642</v>
      </c>
      <c r="J347" s="75">
        <v>34258.333333333336</v>
      </c>
      <c r="K347" s="75">
        <v>30832.5</v>
      </c>
      <c r="L347" s="75">
        <v>3425.8333333333358</v>
      </c>
      <c r="M347" s="76">
        <v>0.1</v>
      </c>
      <c r="N347" s="75">
        <v>472.5</v>
      </c>
      <c r="O347" s="75">
        <v>52</v>
      </c>
      <c r="P347" s="74">
        <v>20</v>
      </c>
      <c r="Q347" s="75">
        <v>31377</v>
      </c>
      <c r="R347" s="132">
        <v>487.50000000000006</v>
      </c>
      <c r="S347" s="132">
        <v>487.50000000000006</v>
      </c>
      <c r="T347" s="132">
        <v>31864.5</v>
      </c>
      <c r="U347" s="132"/>
      <c r="V347" s="75">
        <v>0</v>
      </c>
      <c r="W347" s="75">
        <f t="shared" si="6"/>
        <v>10</v>
      </c>
      <c r="X347" s="75"/>
      <c r="Y347" s="146"/>
      <c r="Z347" s="145"/>
    </row>
    <row r="348" spans="1:26">
      <c r="A348" s="67"/>
      <c r="B348" s="67" t="s">
        <v>2871</v>
      </c>
      <c r="C348" s="67" t="s">
        <v>1854</v>
      </c>
      <c r="D348" s="68" t="s">
        <v>1855</v>
      </c>
      <c r="E348" s="67" t="s">
        <v>1857</v>
      </c>
      <c r="F348" s="74">
        <v>41900</v>
      </c>
      <c r="G348" s="74">
        <v>41835</v>
      </c>
      <c r="H348" s="74">
        <v>41110</v>
      </c>
      <c r="I348" s="75">
        <v>6851.6666666666642</v>
      </c>
      <c r="J348" s="75">
        <v>34258.333333333336</v>
      </c>
      <c r="K348" s="75">
        <v>30832.5</v>
      </c>
      <c r="L348" s="75">
        <v>3425.8333333333358</v>
      </c>
      <c r="M348" s="76">
        <v>0.1</v>
      </c>
      <c r="N348" s="75">
        <v>472.5</v>
      </c>
      <c r="O348" s="75">
        <v>52</v>
      </c>
      <c r="P348" s="74">
        <v>20</v>
      </c>
      <c r="Q348" s="75">
        <v>31377</v>
      </c>
      <c r="R348" s="132">
        <v>487.50000000000006</v>
      </c>
      <c r="S348" s="132">
        <v>487.50000000000006</v>
      </c>
      <c r="T348" s="132">
        <v>31864.5</v>
      </c>
      <c r="U348" s="132"/>
      <c r="V348" s="75">
        <v>0</v>
      </c>
      <c r="W348" s="75">
        <f t="shared" si="6"/>
        <v>10</v>
      </c>
      <c r="X348" s="75"/>
      <c r="Y348" s="146"/>
      <c r="Z348" s="145"/>
    </row>
    <row r="349" spans="1:26">
      <c r="A349" s="117"/>
      <c r="B349" s="67" t="s">
        <v>2872</v>
      </c>
      <c r="C349" s="67" t="s">
        <v>1854</v>
      </c>
      <c r="D349" s="68" t="s">
        <v>1855</v>
      </c>
      <c r="E349" s="67" t="s">
        <v>1857</v>
      </c>
      <c r="F349" s="74">
        <v>41900</v>
      </c>
      <c r="G349" s="74">
        <v>41835</v>
      </c>
      <c r="H349" s="74">
        <v>41110</v>
      </c>
      <c r="I349" s="75">
        <v>6851.6666666666642</v>
      </c>
      <c r="J349" s="75">
        <v>34258.333333333336</v>
      </c>
      <c r="K349" s="75">
        <v>30832.5</v>
      </c>
      <c r="L349" s="75">
        <v>3425.8333333333358</v>
      </c>
      <c r="M349" s="76">
        <v>0.1</v>
      </c>
      <c r="N349" s="75">
        <v>472.5</v>
      </c>
      <c r="O349" s="75">
        <v>52</v>
      </c>
      <c r="P349" s="74">
        <v>20</v>
      </c>
      <c r="Q349" s="75">
        <v>31377</v>
      </c>
      <c r="R349" s="132">
        <v>487.50000000000006</v>
      </c>
      <c r="S349" s="132">
        <v>487.50000000000006</v>
      </c>
      <c r="T349" s="132">
        <v>31864.5</v>
      </c>
      <c r="U349" s="132"/>
      <c r="V349" s="75">
        <v>0</v>
      </c>
      <c r="W349" s="75">
        <f t="shared" si="6"/>
        <v>10</v>
      </c>
      <c r="X349" s="75"/>
      <c r="Y349" s="146"/>
      <c r="Z349" s="145"/>
    </row>
    <row r="350" spans="1:26">
      <c r="A350" s="67"/>
      <c r="B350" s="84" t="s">
        <v>2873</v>
      </c>
      <c r="C350" s="69"/>
      <c r="D350" s="70"/>
      <c r="E350" s="69"/>
      <c r="F350" s="70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 t="str">
        <f t="shared" si="6"/>
        <v/>
      </c>
      <c r="X350" s="73"/>
      <c r="Y350" s="73"/>
      <c r="Z350" s="73"/>
    </row>
    <row r="351" spans="1:26">
      <c r="A351" s="67"/>
      <c r="B351" s="67" t="s">
        <v>1858</v>
      </c>
      <c r="C351" s="67" t="s">
        <v>1811</v>
      </c>
      <c r="D351" s="68" t="s">
        <v>1812</v>
      </c>
      <c r="E351" s="67" t="s">
        <v>1859</v>
      </c>
      <c r="F351" s="74">
        <v>32400</v>
      </c>
      <c r="G351" s="74">
        <v>32335</v>
      </c>
      <c r="H351" s="74">
        <v>31610</v>
      </c>
      <c r="I351" s="75">
        <v>5268.3333333333321</v>
      </c>
      <c r="J351" s="75">
        <v>26341.666666666668</v>
      </c>
      <c r="K351" s="75">
        <v>23707.5</v>
      </c>
      <c r="L351" s="75">
        <v>2634.1666666666679</v>
      </c>
      <c r="M351" s="76">
        <v>0.1</v>
      </c>
      <c r="N351" s="75">
        <v>472.5</v>
      </c>
      <c r="O351" s="75">
        <v>52</v>
      </c>
      <c r="P351" s="74">
        <v>20</v>
      </c>
      <c r="Q351" s="75">
        <v>24252</v>
      </c>
      <c r="R351" s="132">
        <v>487.50000000000006</v>
      </c>
      <c r="S351" s="132">
        <v>487.50000000000006</v>
      </c>
      <c r="T351" s="132">
        <v>24739.5</v>
      </c>
      <c r="U351" s="132"/>
      <c r="V351" s="75">
        <v>0</v>
      </c>
      <c r="W351" s="75">
        <f t="shared" si="6"/>
        <v>10</v>
      </c>
      <c r="X351" s="75"/>
      <c r="Y351" s="146"/>
      <c r="Z351" s="145"/>
    </row>
    <row r="352" spans="1:26">
      <c r="A352" s="67"/>
      <c r="B352" s="67" t="s">
        <v>143</v>
      </c>
      <c r="C352" s="67" t="s">
        <v>1811</v>
      </c>
      <c r="D352" s="68" t="s">
        <v>1812</v>
      </c>
      <c r="E352" s="67" t="s">
        <v>1859</v>
      </c>
      <c r="F352" s="74">
        <v>32400</v>
      </c>
      <c r="G352" s="74">
        <v>32335</v>
      </c>
      <c r="H352" s="74">
        <v>31610</v>
      </c>
      <c r="I352" s="75">
        <v>5268.3333333333321</v>
      </c>
      <c r="J352" s="75">
        <v>26341.666666666668</v>
      </c>
      <c r="K352" s="75">
        <v>23707.5</v>
      </c>
      <c r="L352" s="75">
        <v>2634.1666666666679</v>
      </c>
      <c r="M352" s="76">
        <v>0.1</v>
      </c>
      <c r="N352" s="75">
        <v>472.5</v>
      </c>
      <c r="O352" s="75">
        <v>52</v>
      </c>
      <c r="P352" s="74">
        <v>20</v>
      </c>
      <c r="Q352" s="75">
        <v>24252</v>
      </c>
      <c r="R352" s="132">
        <v>487.50000000000006</v>
      </c>
      <c r="S352" s="132">
        <v>487.50000000000006</v>
      </c>
      <c r="T352" s="132">
        <v>24739.5</v>
      </c>
      <c r="U352" s="132"/>
      <c r="V352" s="75">
        <v>0</v>
      </c>
      <c r="W352" s="75">
        <f t="shared" si="6"/>
        <v>10</v>
      </c>
      <c r="X352" s="75"/>
      <c r="Y352" s="146"/>
      <c r="Z352" s="145"/>
    </row>
    <row r="353" spans="1:26">
      <c r="A353" s="67"/>
      <c r="B353" s="67" t="s">
        <v>1860</v>
      </c>
      <c r="C353" s="67" t="s">
        <v>1814</v>
      </c>
      <c r="D353" s="68" t="s">
        <v>1815</v>
      </c>
      <c r="E353" s="67" t="s">
        <v>1861</v>
      </c>
      <c r="F353" s="74">
        <v>35000</v>
      </c>
      <c r="G353" s="74">
        <v>34935</v>
      </c>
      <c r="H353" s="74">
        <v>34210</v>
      </c>
      <c r="I353" s="75">
        <v>5701.6666666666642</v>
      </c>
      <c r="J353" s="75">
        <v>28508.333333333336</v>
      </c>
      <c r="K353" s="75">
        <v>25657.5</v>
      </c>
      <c r="L353" s="75">
        <v>2850.8333333333358</v>
      </c>
      <c r="M353" s="76">
        <v>0.1</v>
      </c>
      <c r="N353" s="75">
        <v>472.5</v>
      </c>
      <c r="O353" s="75">
        <v>52</v>
      </c>
      <c r="P353" s="74">
        <v>20</v>
      </c>
      <c r="Q353" s="75">
        <v>26202</v>
      </c>
      <c r="R353" s="132">
        <v>487.50000000000006</v>
      </c>
      <c r="S353" s="132">
        <v>487.50000000000006</v>
      </c>
      <c r="T353" s="132">
        <v>26689.5</v>
      </c>
      <c r="U353" s="132"/>
      <c r="V353" s="75">
        <v>0</v>
      </c>
      <c r="W353" s="75">
        <f t="shared" si="6"/>
        <v>10</v>
      </c>
      <c r="X353" s="75"/>
      <c r="Y353" s="146"/>
      <c r="Z353" s="145"/>
    </row>
    <row r="354" spans="1:26">
      <c r="A354" s="67"/>
      <c r="B354" s="67" t="s">
        <v>145</v>
      </c>
      <c r="C354" s="67" t="s">
        <v>1814</v>
      </c>
      <c r="D354" s="68" t="s">
        <v>1815</v>
      </c>
      <c r="E354" s="67" t="s">
        <v>1861</v>
      </c>
      <c r="F354" s="74">
        <v>35000</v>
      </c>
      <c r="G354" s="74">
        <v>34935</v>
      </c>
      <c r="H354" s="74">
        <v>34210</v>
      </c>
      <c r="I354" s="75">
        <v>5701.6666666666642</v>
      </c>
      <c r="J354" s="75">
        <v>28508.333333333336</v>
      </c>
      <c r="K354" s="75">
        <v>25657.5</v>
      </c>
      <c r="L354" s="75">
        <v>2850.8333333333358</v>
      </c>
      <c r="M354" s="76">
        <v>0.1</v>
      </c>
      <c r="N354" s="75">
        <v>472.5</v>
      </c>
      <c r="O354" s="75">
        <v>52</v>
      </c>
      <c r="P354" s="74">
        <v>20</v>
      </c>
      <c r="Q354" s="75">
        <v>26202</v>
      </c>
      <c r="R354" s="132">
        <v>487.50000000000006</v>
      </c>
      <c r="S354" s="132">
        <v>487.50000000000006</v>
      </c>
      <c r="T354" s="132">
        <v>26689.5</v>
      </c>
      <c r="U354" s="132"/>
      <c r="V354" s="75">
        <v>0</v>
      </c>
      <c r="W354" s="75">
        <f t="shared" si="6"/>
        <v>10</v>
      </c>
      <c r="X354" s="75"/>
      <c r="Y354" s="146"/>
      <c r="Z354" s="145"/>
    </row>
    <row r="355" spans="1:26">
      <c r="A355" s="67"/>
      <c r="B355" s="67" t="s">
        <v>147</v>
      </c>
      <c r="C355" s="67" t="s">
        <v>1818</v>
      </c>
      <c r="D355" s="68" t="s">
        <v>1819</v>
      </c>
      <c r="E355" s="67" t="s">
        <v>1862</v>
      </c>
      <c r="F355" s="74">
        <v>37000</v>
      </c>
      <c r="G355" s="74">
        <v>36935</v>
      </c>
      <c r="H355" s="74">
        <v>36210</v>
      </c>
      <c r="I355" s="75">
        <v>6035</v>
      </c>
      <c r="J355" s="75">
        <v>30175</v>
      </c>
      <c r="K355" s="75">
        <v>27157.5</v>
      </c>
      <c r="L355" s="75">
        <v>3017.5</v>
      </c>
      <c r="M355" s="76">
        <v>0.1</v>
      </c>
      <c r="N355" s="75">
        <v>472.5</v>
      </c>
      <c r="O355" s="75">
        <v>52</v>
      </c>
      <c r="P355" s="74">
        <v>20</v>
      </c>
      <c r="Q355" s="75">
        <v>27702</v>
      </c>
      <c r="R355" s="132">
        <v>487.50000000000006</v>
      </c>
      <c r="S355" s="132">
        <v>487.50000000000006</v>
      </c>
      <c r="T355" s="132">
        <v>28189.5</v>
      </c>
      <c r="U355" s="132"/>
      <c r="V355" s="75">
        <v>0</v>
      </c>
      <c r="W355" s="75">
        <f t="shared" si="6"/>
        <v>10</v>
      </c>
      <c r="X355" s="75"/>
      <c r="Y355" s="146"/>
      <c r="Z355" s="145"/>
    </row>
    <row r="356" spans="1:26">
      <c r="A356" s="67"/>
      <c r="B356" s="67" t="s">
        <v>2874</v>
      </c>
      <c r="C356" s="67" t="s">
        <v>1818</v>
      </c>
      <c r="D356" s="68" t="s">
        <v>1819</v>
      </c>
      <c r="E356" s="67" t="s">
        <v>1862</v>
      </c>
      <c r="F356" s="74">
        <v>37000</v>
      </c>
      <c r="G356" s="74">
        <v>36935</v>
      </c>
      <c r="H356" s="74">
        <v>36210</v>
      </c>
      <c r="I356" s="75">
        <v>6035</v>
      </c>
      <c r="J356" s="75">
        <v>30175</v>
      </c>
      <c r="K356" s="75">
        <v>27157.5</v>
      </c>
      <c r="L356" s="75">
        <v>3017.5</v>
      </c>
      <c r="M356" s="76">
        <v>0.1</v>
      </c>
      <c r="N356" s="75">
        <v>472.5</v>
      </c>
      <c r="O356" s="75">
        <v>52</v>
      </c>
      <c r="P356" s="74">
        <v>20</v>
      </c>
      <c r="Q356" s="75">
        <v>27702</v>
      </c>
      <c r="R356" s="132">
        <v>487.50000000000006</v>
      </c>
      <c r="S356" s="132">
        <v>487.50000000000006</v>
      </c>
      <c r="T356" s="132">
        <v>28189.5</v>
      </c>
      <c r="U356" s="132"/>
      <c r="V356" s="75">
        <v>0</v>
      </c>
      <c r="W356" s="75">
        <f t="shared" si="6"/>
        <v>10</v>
      </c>
      <c r="X356" s="75"/>
      <c r="Y356" s="146"/>
      <c r="Z356" s="145"/>
    </row>
    <row r="357" spans="1:26">
      <c r="A357" s="67"/>
      <c r="B357" s="67" t="s">
        <v>149</v>
      </c>
      <c r="C357" s="67" t="s">
        <v>1822</v>
      </c>
      <c r="D357" s="68" t="s">
        <v>1823</v>
      </c>
      <c r="E357" s="67" t="s">
        <v>1863</v>
      </c>
      <c r="F357" s="74">
        <v>39400</v>
      </c>
      <c r="G357" s="74">
        <v>39335</v>
      </c>
      <c r="H357" s="74">
        <v>38610</v>
      </c>
      <c r="I357" s="75">
        <v>6435</v>
      </c>
      <c r="J357" s="75">
        <v>32175</v>
      </c>
      <c r="K357" s="75">
        <v>28957.5</v>
      </c>
      <c r="L357" s="75">
        <v>3217.5</v>
      </c>
      <c r="M357" s="76">
        <v>0.1</v>
      </c>
      <c r="N357" s="75">
        <v>472.5</v>
      </c>
      <c r="O357" s="75">
        <v>52</v>
      </c>
      <c r="P357" s="74">
        <v>20</v>
      </c>
      <c r="Q357" s="75">
        <v>29502</v>
      </c>
      <c r="R357" s="132">
        <v>487.50000000000006</v>
      </c>
      <c r="S357" s="132">
        <v>487.50000000000006</v>
      </c>
      <c r="T357" s="132">
        <v>29989.5</v>
      </c>
      <c r="U357" s="132"/>
      <c r="V357" s="75">
        <v>0</v>
      </c>
      <c r="W357" s="75">
        <f t="shared" si="6"/>
        <v>10</v>
      </c>
      <c r="X357" s="75"/>
      <c r="Y357" s="146"/>
      <c r="Z357" s="145"/>
    </row>
    <row r="358" spans="1:26">
      <c r="A358" s="117"/>
      <c r="B358" s="81" t="s">
        <v>153</v>
      </c>
      <c r="C358" s="67" t="s">
        <v>1825</v>
      </c>
      <c r="D358" s="68" t="s">
        <v>1826</v>
      </c>
      <c r="E358" s="67" t="s">
        <v>1864</v>
      </c>
      <c r="F358" s="74">
        <v>39400</v>
      </c>
      <c r="G358" s="74">
        <v>39335</v>
      </c>
      <c r="H358" s="74">
        <v>38610</v>
      </c>
      <c r="I358" s="75">
        <v>6435</v>
      </c>
      <c r="J358" s="75">
        <v>32175</v>
      </c>
      <c r="K358" s="75">
        <v>28957.5</v>
      </c>
      <c r="L358" s="75">
        <v>3217.5</v>
      </c>
      <c r="M358" s="76">
        <v>0.1</v>
      </c>
      <c r="N358" s="75">
        <v>472.5</v>
      </c>
      <c r="O358" s="75">
        <v>52</v>
      </c>
      <c r="P358" s="74">
        <v>20</v>
      </c>
      <c r="Q358" s="75">
        <v>29502</v>
      </c>
      <c r="R358" s="132">
        <v>487.50000000000006</v>
      </c>
      <c r="S358" s="132">
        <v>487.50000000000006</v>
      </c>
      <c r="T358" s="132">
        <v>29989.5</v>
      </c>
      <c r="U358" s="132"/>
      <c r="V358" s="75">
        <v>0</v>
      </c>
      <c r="W358" s="75">
        <f t="shared" si="6"/>
        <v>10</v>
      </c>
      <c r="X358" s="75"/>
      <c r="Y358" s="146"/>
      <c r="Z358" s="145"/>
    </row>
    <row r="359" spans="1:26">
      <c r="A359" s="67"/>
      <c r="B359" s="84" t="s">
        <v>2875</v>
      </c>
      <c r="C359" s="69"/>
      <c r="D359" s="70"/>
      <c r="E359" s="69"/>
      <c r="F359" s="70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 t="str">
        <f t="shared" si="6"/>
        <v/>
      </c>
      <c r="X359" s="73"/>
      <c r="Y359" s="73"/>
      <c r="Z359" s="73"/>
    </row>
    <row r="360" spans="1:26">
      <c r="A360" s="67"/>
      <c r="B360" s="67" t="s">
        <v>1865</v>
      </c>
      <c r="C360" s="67" t="s">
        <v>1829</v>
      </c>
      <c r="D360" s="68" t="s">
        <v>1830</v>
      </c>
      <c r="E360" s="67" t="s">
        <v>1866</v>
      </c>
      <c r="F360" s="74">
        <v>33000</v>
      </c>
      <c r="G360" s="74">
        <v>32935</v>
      </c>
      <c r="H360" s="74">
        <v>32210</v>
      </c>
      <c r="I360" s="75">
        <v>5368.3333333333321</v>
      </c>
      <c r="J360" s="75">
        <v>26841.666666666668</v>
      </c>
      <c r="K360" s="75">
        <v>24157.5</v>
      </c>
      <c r="L360" s="75">
        <v>2684.1666666666679</v>
      </c>
      <c r="M360" s="76">
        <v>0.1</v>
      </c>
      <c r="N360" s="75">
        <v>472.5</v>
      </c>
      <c r="O360" s="75">
        <v>52</v>
      </c>
      <c r="P360" s="74">
        <v>20</v>
      </c>
      <c r="Q360" s="75">
        <v>24702</v>
      </c>
      <c r="R360" s="132">
        <v>487.50000000000006</v>
      </c>
      <c r="S360" s="132">
        <v>487.50000000000006</v>
      </c>
      <c r="T360" s="132">
        <v>25189.5</v>
      </c>
      <c r="U360" s="132"/>
      <c r="V360" s="75">
        <v>0</v>
      </c>
      <c r="W360" s="75">
        <f t="shared" si="6"/>
        <v>10</v>
      </c>
      <c r="X360" s="75"/>
      <c r="Y360" s="146"/>
      <c r="Z360" s="145"/>
    </row>
    <row r="361" spans="1:26">
      <c r="A361" s="67"/>
      <c r="B361" s="67" t="s">
        <v>144</v>
      </c>
      <c r="C361" s="67" t="s">
        <v>1829</v>
      </c>
      <c r="D361" s="68" t="s">
        <v>1830</v>
      </c>
      <c r="E361" s="67" t="s">
        <v>1866</v>
      </c>
      <c r="F361" s="74">
        <v>33000</v>
      </c>
      <c r="G361" s="74">
        <v>32935</v>
      </c>
      <c r="H361" s="74">
        <v>32210</v>
      </c>
      <c r="I361" s="75">
        <v>5368.3333333333321</v>
      </c>
      <c r="J361" s="75">
        <v>26841.666666666668</v>
      </c>
      <c r="K361" s="75">
        <v>24157.5</v>
      </c>
      <c r="L361" s="75">
        <v>2684.1666666666679</v>
      </c>
      <c r="M361" s="76">
        <v>0.1</v>
      </c>
      <c r="N361" s="75">
        <v>472.5</v>
      </c>
      <c r="O361" s="75">
        <v>52</v>
      </c>
      <c r="P361" s="74">
        <v>20</v>
      </c>
      <c r="Q361" s="75">
        <v>24702</v>
      </c>
      <c r="R361" s="132">
        <v>487.50000000000006</v>
      </c>
      <c r="S361" s="132">
        <v>487.50000000000006</v>
      </c>
      <c r="T361" s="132">
        <v>25189.5</v>
      </c>
      <c r="U361" s="132"/>
      <c r="V361" s="75">
        <v>0</v>
      </c>
      <c r="W361" s="75">
        <f t="shared" si="6"/>
        <v>10</v>
      </c>
      <c r="X361" s="75"/>
      <c r="Y361" s="146"/>
      <c r="Z361" s="145"/>
    </row>
    <row r="362" spans="1:26">
      <c r="A362" s="67"/>
      <c r="B362" s="67" t="s">
        <v>1867</v>
      </c>
      <c r="C362" s="67" t="s">
        <v>1832</v>
      </c>
      <c r="D362" s="68" t="s">
        <v>1833</v>
      </c>
      <c r="E362" s="67" t="s">
        <v>1868</v>
      </c>
      <c r="F362" s="74">
        <v>35600</v>
      </c>
      <c r="G362" s="74">
        <v>35535</v>
      </c>
      <c r="H362" s="74">
        <v>34810</v>
      </c>
      <c r="I362" s="75">
        <v>5801.6666666666642</v>
      </c>
      <c r="J362" s="75">
        <v>29008.333333333336</v>
      </c>
      <c r="K362" s="75">
        <v>26107.5</v>
      </c>
      <c r="L362" s="75">
        <v>2900.8333333333358</v>
      </c>
      <c r="M362" s="76">
        <v>0.1</v>
      </c>
      <c r="N362" s="75">
        <v>472.5</v>
      </c>
      <c r="O362" s="75">
        <v>52</v>
      </c>
      <c r="P362" s="74">
        <v>20</v>
      </c>
      <c r="Q362" s="75">
        <v>26652</v>
      </c>
      <c r="R362" s="132">
        <v>487.50000000000006</v>
      </c>
      <c r="S362" s="132">
        <v>487.50000000000006</v>
      </c>
      <c r="T362" s="132">
        <v>27139.5</v>
      </c>
      <c r="U362" s="132"/>
      <c r="V362" s="75">
        <v>0</v>
      </c>
      <c r="W362" s="75">
        <f t="shared" si="6"/>
        <v>10</v>
      </c>
      <c r="X362" s="75"/>
      <c r="Y362" s="146"/>
      <c r="Z362" s="145"/>
    </row>
    <row r="363" spans="1:26">
      <c r="A363" s="67"/>
      <c r="B363" s="67" t="s">
        <v>146</v>
      </c>
      <c r="C363" s="67" t="s">
        <v>1832</v>
      </c>
      <c r="D363" s="68" t="s">
        <v>1833</v>
      </c>
      <c r="E363" s="67" t="s">
        <v>1868</v>
      </c>
      <c r="F363" s="74">
        <v>35600</v>
      </c>
      <c r="G363" s="74">
        <v>35535</v>
      </c>
      <c r="H363" s="74">
        <v>34810</v>
      </c>
      <c r="I363" s="75">
        <v>5801.6666666666642</v>
      </c>
      <c r="J363" s="75">
        <v>29008.333333333336</v>
      </c>
      <c r="K363" s="75">
        <v>26107.5</v>
      </c>
      <c r="L363" s="75">
        <v>2900.8333333333358</v>
      </c>
      <c r="M363" s="76">
        <v>0.1</v>
      </c>
      <c r="N363" s="75">
        <v>472.5</v>
      </c>
      <c r="O363" s="75">
        <v>52</v>
      </c>
      <c r="P363" s="74">
        <v>20</v>
      </c>
      <c r="Q363" s="75">
        <v>26652</v>
      </c>
      <c r="R363" s="132">
        <v>487.50000000000006</v>
      </c>
      <c r="S363" s="132">
        <v>487.50000000000006</v>
      </c>
      <c r="T363" s="132">
        <v>27139.5</v>
      </c>
      <c r="U363" s="132"/>
      <c r="V363" s="75">
        <v>0</v>
      </c>
      <c r="W363" s="75">
        <f t="shared" si="6"/>
        <v>10</v>
      </c>
      <c r="X363" s="75"/>
      <c r="Y363" s="146"/>
      <c r="Z363" s="145"/>
    </row>
    <row r="364" spans="1:26">
      <c r="A364" s="72"/>
      <c r="B364" s="67" t="s">
        <v>148</v>
      </c>
      <c r="C364" s="67" t="s">
        <v>1818</v>
      </c>
      <c r="D364" s="68" t="s">
        <v>1819</v>
      </c>
      <c r="E364" s="67" t="s">
        <v>1869</v>
      </c>
      <c r="F364" s="74">
        <v>37500</v>
      </c>
      <c r="G364" s="74">
        <v>37435</v>
      </c>
      <c r="H364" s="74">
        <v>36710</v>
      </c>
      <c r="I364" s="75">
        <v>6118.3333333333321</v>
      </c>
      <c r="J364" s="75">
        <v>30591.666666666668</v>
      </c>
      <c r="K364" s="75">
        <v>27532.5</v>
      </c>
      <c r="L364" s="75">
        <v>3059.1666666666679</v>
      </c>
      <c r="M364" s="76">
        <v>0.1</v>
      </c>
      <c r="N364" s="75">
        <v>472.5</v>
      </c>
      <c r="O364" s="75">
        <v>52</v>
      </c>
      <c r="P364" s="74">
        <v>20</v>
      </c>
      <c r="Q364" s="75">
        <v>28077</v>
      </c>
      <c r="R364" s="132">
        <v>487.50000000000006</v>
      </c>
      <c r="S364" s="132">
        <v>487.50000000000006</v>
      </c>
      <c r="T364" s="132">
        <v>28564.5</v>
      </c>
      <c r="U364" s="132"/>
      <c r="V364" s="75">
        <v>0</v>
      </c>
      <c r="W364" s="75">
        <f t="shared" si="6"/>
        <v>10</v>
      </c>
      <c r="X364" s="75"/>
      <c r="Y364" s="146"/>
      <c r="Z364" s="145"/>
    </row>
    <row r="365" spans="1:26">
      <c r="A365" s="72"/>
      <c r="B365" s="67" t="s">
        <v>2876</v>
      </c>
      <c r="C365" s="67" t="s">
        <v>1818</v>
      </c>
      <c r="D365" s="68" t="s">
        <v>1819</v>
      </c>
      <c r="E365" s="67" t="s">
        <v>1869</v>
      </c>
      <c r="F365" s="74">
        <v>37500</v>
      </c>
      <c r="G365" s="74">
        <v>37435</v>
      </c>
      <c r="H365" s="74">
        <v>36710</v>
      </c>
      <c r="I365" s="75">
        <v>6118.3333333333321</v>
      </c>
      <c r="J365" s="75">
        <v>30591.666666666668</v>
      </c>
      <c r="K365" s="75">
        <v>27532.5</v>
      </c>
      <c r="L365" s="75">
        <v>3059.1666666666679</v>
      </c>
      <c r="M365" s="76">
        <v>0.1</v>
      </c>
      <c r="N365" s="75">
        <v>472.5</v>
      </c>
      <c r="O365" s="75">
        <v>52</v>
      </c>
      <c r="P365" s="74">
        <v>20</v>
      </c>
      <c r="Q365" s="75">
        <v>28077</v>
      </c>
      <c r="R365" s="132">
        <v>487.50000000000006</v>
      </c>
      <c r="S365" s="132">
        <v>487.50000000000006</v>
      </c>
      <c r="T365" s="132">
        <v>28564.5</v>
      </c>
      <c r="U365" s="132"/>
      <c r="V365" s="75">
        <v>0</v>
      </c>
      <c r="W365" s="75">
        <f t="shared" si="6"/>
        <v>10</v>
      </c>
      <c r="X365" s="75"/>
      <c r="Y365" s="146"/>
      <c r="Z365" s="145"/>
    </row>
    <row r="366" spans="1:26">
      <c r="A366" s="117"/>
      <c r="B366" s="67" t="s">
        <v>150</v>
      </c>
      <c r="C366" s="67" t="s">
        <v>1822</v>
      </c>
      <c r="D366" s="68" t="s">
        <v>1823</v>
      </c>
      <c r="E366" s="67" t="s">
        <v>1870</v>
      </c>
      <c r="F366" s="74">
        <v>39900</v>
      </c>
      <c r="G366" s="74">
        <v>39835</v>
      </c>
      <c r="H366" s="74">
        <v>39110</v>
      </c>
      <c r="I366" s="75">
        <v>6518.3333333333321</v>
      </c>
      <c r="J366" s="75">
        <v>32591.666666666668</v>
      </c>
      <c r="K366" s="75">
        <v>29332.5</v>
      </c>
      <c r="L366" s="75">
        <v>3259.1666666666679</v>
      </c>
      <c r="M366" s="76">
        <v>0.1</v>
      </c>
      <c r="N366" s="75">
        <v>472.5</v>
      </c>
      <c r="O366" s="75">
        <v>52</v>
      </c>
      <c r="P366" s="74">
        <v>20</v>
      </c>
      <c r="Q366" s="75">
        <v>29877</v>
      </c>
      <c r="R366" s="132">
        <v>487.50000000000006</v>
      </c>
      <c r="S366" s="132">
        <v>487.50000000000006</v>
      </c>
      <c r="T366" s="132">
        <v>30364.5</v>
      </c>
      <c r="U366" s="132"/>
      <c r="V366" s="75">
        <v>0</v>
      </c>
      <c r="W366" s="75">
        <f t="shared" si="6"/>
        <v>10</v>
      </c>
      <c r="X366" s="75"/>
      <c r="Y366" s="146"/>
      <c r="Z366" s="145"/>
    </row>
    <row r="367" spans="1:26">
      <c r="A367" s="67"/>
      <c r="B367" s="67" t="s">
        <v>151</v>
      </c>
      <c r="C367" s="67" t="s">
        <v>1840</v>
      </c>
      <c r="D367" s="68" t="s">
        <v>1841</v>
      </c>
      <c r="E367" s="67" t="s">
        <v>1871</v>
      </c>
      <c r="F367" s="74">
        <v>41550</v>
      </c>
      <c r="G367" s="74">
        <v>41485</v>
      </c>
      <c r="H367" s="74">
        <v>40760</v>
      </c>
      <c r="I367" s="75">
        <v>6793.3333333333285</v>
      </c>
      <c r="J367" s="75">
        <v>33966.666666666672</v>
      </c>
      <c r="K367" s="75">
        <v>30570.000000000004</v>
      </c>
      <c r="L367" s="75">
        <v>3396.6666666666679</v>
      </c>
      <c r="M367" s="76">
        <v>0.1</v>
      </c>
      <c r="N367" s="75">
        <v>472.5</v>
      </c>
      <c r="O367" s="75">
        <v>52</v>
      </c>
      <c r="P367" s="74">
        <v>20</v>
      </c>
      <c r="Q367" s="75">
        <v>31114.500000000004</v>
      </c>
      <c r="R367" s="132">
        <v>487.50000000000006</v>
      </c>
      <c r="S367" s="132">
        <v>487.50000000000006</v>
      </c>
      <c r="T367" s="132">
        <v>31602.000000000004</v>
      </c>
      <c r="U367" s="132"/>
      <c r="V367" s="75">
        <v>0</v>
      </c>
      <c r="W367" s="75">
        <f t="shared" si="6"/>
        <v>10</v>
      </c>
      <c r="X367" s="75"/>
      <c r="Y367" s="146"/>
      <c r="Z367" s="145"/>
    </row>
    <row r="368" spans="1:26">
      <c r="A368" s="67"/>
      <c r="B368" s="67" t="s">
        <v>157</v>
      </c>
      <c r="C368" s="67" t="s">
        <v>1843</v>
      </c>
      <c r="D368" s="68" t="s">
        <v>1844</v>
      </c>
      <c r="E368" s="67" t="s">
        <v>1872</v>
      </c>
      <c r="F368" s="74">
        <v>41000</v>
      </c>
      <c r="G368" s="74">
        <v>40935</v>
      </c>
      <c r="H368" s="74">
        <v>40210</v>
      </c>
      <c r="I368" s="75">
        <v>6701.6666666666642</v>
      </c>
      <c r="J368" s="75">
        <v>33508.333333333336</v>
      </c>
      <c r="K368" s="75">
        <v>30157.5</v>
      </c>
      <c r="L368" s="75">
        <v>3350.8333333333358</v>
      </c>
      <c r="M368" s="76">
        <v>0.1</v>
      </c>
      <c r="N368" s="75">
        <v>472.5</v>
      </c>
      <c r="O368" s="75">
        <v>52</v>
      </c>
      <c r="P368" s="74">
        <v>20</v>
      </c>
      <c r="Q368" s="75">
        <v>30702</v>
      </c>
      <c r="R368" s="132">
        <v>487.50000000000006</v>
      </c>
      <c r="S368" s="132">
        <v>487.50000000000006</v>
      </c>
      <c r="T368" s="132">
        <v>31189.5</v>
      </c>
      <c r="U368" s="132"/>
      <c r="V368" s="75">
        <v>0</v>
      </c>
      <c r="W368" s="75">
        <f t="shared" si="6"/>
        <v>10</v>
      </c>
      <c r="X368" s="75"/>
      <c r="Y368" s="146"/>
      <c r="Z368" s="145"/>
    </row>
    <row r="369" spans="1:26">
      <c r="A369" s="67"/>
      <c r="B369" s="67" t="s">
        <v>152</v>
      </c>
      <c r="C369" s="67" t="s">
        <v>1840</v>
      </c>
      <c r="D369" s="68" t="s">
        <v>1841</v>
      </c>
      <c r="E369" s="67" t="s">
        <v>1873</v>
      </c>
      <c r="F369" s="74">
        <v>42050</v>
      </c>
      <c r="G369" s="74">
        <v>41985</v>
      </c>
      <c r="H369" s="74">
        <v>41260</v>
      </c>
      <c r="I369" s="75">
        <v>6876.6666666666642</v>
      </c>
      <c r="J369" s="75">
        <v>34383.333333333336</v>
      </c>
      <c r="K369" s="75">
        <v>30945</v>
      </c>
      <c r="L369" s="75">
        <v>3438.3333333333358</v>
      </c>
      <c r="M369" s="76">
        <v>0.1</v>
      </c>
      <c r="N369" s="75">
        <v>472.5</v>
      </c>
      <c r="O369" s="75">
        <v>52</v>
      </c>
      <c r="P369" s="74">
        <v>20</v>
      </c>
      <c r="Q369" s="75">
        <v>31489.5</v>
      </c>
      <c r="R369" s="132">
        <v>487.50000000000006</v>
      </c>
      <c r="S369" s="132">
        <v>487.50000000000006</v>
      </c>
      <c r="T369" s="132">
        <v>31977</v>
      </c>
      <c r="U369" s="132"/>
      <c r="V369" s="75">
        <v>0</v>
      </c>
      <c r="W369" s="75">
        <f t="shared" si="6"/>
        <v>10</v>
      </c>
      <c r="X369" s="75"/>
      <c r="Y369" s="146"/>
      <c r="Z369" s="145"/>
    </row>
    <row r="370" spans="1:26">
      <c r="A370" s="67"/>
      <c r="B370" s="81" t="s">
        <v>154</v>
      </c>
      <c r="C370" s="67" t="s">
        <v>1825</v>
      </c>
      <c r="D370" s="68" t="s">
        <v>1826</v>
      </c>
      <c r="E370" s="67" t="s">
        <v>1874</v>
      </c>
      <c r="F370" s="74">
        <v>39400</v>
      </c>
      <c r="G370" s="74">
        <v>39335</v>
      </c>
      <c r="H370" s="74">
        <v>38610</v>
      </c>
      <c r="I370" s="75">
        <v>6435</v>
      </c>
      <c r="J370" s="75">
        <v>32175</v>
      </c>
      <c r="K370" s="75">
        <v>28957.5</v>
      </c>
      <c r="L370" s="75">
        <v>3217.5</v>
      </c>
      <c r="M370" s="76">
        <v>0.1</v>
      </c>
      <c r="N370" s="75">
        <v>472.5</v>
      </c>
      <c r="O370" s="75">
        <v>52</v>
      </c>
      <c r="P370" s="74">
        <v>20</v>
      </c>
      <c r="Q370" s="75">
        <v>29502</v>
      </c>
      <c r="R370" s="132">
        <v>487.50000000000006</v>
      </c>
      <c r="S370" s="132">
        <v>487.50000000000006</v>
      </c>
      <c r="T370" s="132">
        <v>29989.5</v>
      </c>
      <c r="U370" s="132"/>
      <c r="V370" s="75">
        <v>0</v>
      </c>
      <c r="W370" s="75">
        <f t="shared" si="6"/>
        <v>10</v>
      </c>
      <c r="X370" s="75"/>
      <c r="Y370" s="146"/>
      <c r="Z370" s="145"/>
    </row>
    <row r="371" spans="1:26">
      <c r="A371" s="67"/>
      <c r="B371" s="81" t="s">
        <v>155</v>
      </c>
      <c r="C371" s="67" t="s">
        <v>1849</v>
      </c>
      <c r="D371" s="68" t="s">
        <v>1850</v>
      </c>
      <c r="E371" s="67" t="s">
        <v>1875</v>
      </c>
      <c r="F371" s="74">
        <v>40300</v>
      </c>
      <c r="G371" s="74">
        <v>40235</v>
      </c>
      <c r="H371" s="74">
        <v>39510</v>
      </c>
      <c r="I371" s="75">
        <v>6585</v>
      </c>
      <c r="J371" s="75">
        <v>32925</v>
      </c>
      <c r="K371" s="75">
        <v>29632.5</v>
      </c>
      <c r="L371" s="75">
        <v>3292.5</v>
      </c>
      <c r="M371" s="76">
        <v>0.1</v>
      </c>
      <c r="N371" s="75">
        <v>472.5</v>
      </c>
      <c r="O371" s="75">
        <v>52</v>
      </c>
      <c r="P371" s="74">
        <v>20</v>
      </c>
      <c r="Q371" s="75">
        <v>30177</v>
      </c>
      <c r="R371" s="132">
        <v>487.50000000000006</v>
      </c>
      <c r="S371" s="132">
        <v>487.50000000000006</v>
      </c>
      <c r="T371" s="132">
        <v>30664.5</v>
      </c>
      <c r="U371" s="132"/>
      <c r="V371" s="75">
        <v>0</v>
      </c>
      <c r="W371" s="75">
        <f t="shared" si="6"/>
        <v>10</v>
      </c>
      <c r="X371" s="75"/>
      <c r="Y371" s="146"/>
      <c r="Z371" s="145"/>
    </row>
    <row r="372" spans="1:26">
      <c r="A372" s="67"/>
      <c r="B372" s="81" t="s">
        <v>156</v>
      </c>
      <c r="C372" s="67" t="s">
        <v>1849</v>
      </c>
      <c r="D372" s="68" t="s">
        <v>1850</v>
      </c>
      <c r="E372" s="67" t="s">
        <v>1876</v>
      </c>
      <c r="F372" s="74">
        <v>40300</v>
      </c>
      <c r="G372" s="74">
        <v>40235</v>
      </c>
      <c r="H372" s="74">
        <v>39510</v>
      </c>
      <c r="I372" s="75">
        <v>6585</v>
      </c>
      <c r="J372" s="75">
        <v>32925</v>
      </c>
      <c r="K372" s="75">
        <v>29632.5</v>
      </c>
      <c r="L372" s="75">
        <v>3292.5</v>
      </c>
      <c r="M372" s="76">
        <v>0.1</v>
      </c>
      <c r="N372" s="75">
        <v>472.5</v>
      </c>
      <c r="O372" s="75">
        <v>52</v>
      </c>
      <c r="P372" s="74">
        <v>20</v>
      </c>
      <c r="Q372" s="75">
        <v>30177</v>
      </c>
      <c r="R372" s="132">
        <v>487.50000000000006</v>
      </c>
      <c r="S372" s="132">
        <v>487.50000000000006</v>
      </c>
      <c r="T372" s="132">
        <v>30664.5</v>
      </c>
      <c r="U372" s="132"/>
      <c r="V372" s="75">
        <v>0</v>
      </c>
      <c r="W372" s="75">
        <f t="shared" si="6"/>
        <v>10</v>
      </c>
      <c r="X372" s="75"/>
      <c r="Y372" s="146"/>
      <c r="Z372" s="145"/>
    </row>
    <row r="373" spans="1:26">
      <c r="A373" s="67"/>
      <c r="B373" s="81" t="s">
        <v>158</v>
      </c>
      <c r="C373" s="67" t="s">
        <v>1843</v>
      </c>
      <c r="D373" s="68" t="s">
        <v>1844</v>
      </c>
      <c r="E373" s="67" t="s">
        <v>1877</v>
      </c>
      <c r="F373" s="74">
        <v>41000</v>
      </c>
      <c r="G373" s="74">
        <v>40935</v>
      </c>
      <c r="H373" s="74">
        <v>40210</v>
      </c>
      <c r="I373" s="75">
        <v>6701.6666666666642</v>
      </c>
      <c r="J373" s="75">
        <v>33508.333333333336</v>
      </c>
      <c r="K373" s="75">
        <v>30157.5</v>
      </c>
      <c r="L373" s="75">
        <v>3350.8333333333358</v>
      </c>
      <c r="M373" s="76">
        <v>0.1</v>
      </c>
      <c r="N373" s="75">
        <v>472.5</v>
      </c>
      <c r="O373" s="75">
        <v>52</v>
      </c>
      <c r="P373" s="74">
        <v>20</v>
      </c>
      <c r="Q373" s="75">
        <v>30702</v>
      </c>
      <c r="R373" s="132">
        <v>487.50000000000006</v>
      </c>
      <c r="S373" s="132">
        <v>487.50000000000006</v>
      </c>
      <c r="T373" s="132">
        <v>31189.5</v>
      </c>
      <c r="U373" s="132"/>
      <c r="V373" s="75">
        <v>0</v>
      </c>
      <c r="W373" s="75">
        <f t="shared" si="6"/>
        <v>10</v>
      </c>
      <c r="X373" s="75"/>
      <c r="Y373" s="146"/>
      <c r="Z373" s="145"/>
    </row>
    <row r="374" spans="1:26">
      <c r="A374" s="67"/>
      <c r="B374" s="81" t="s">
        <v>159</v>
      </c>
      <c r="C374" s="67" t="s">
        <v>1854</v>
      </c>
      <c r="D374" s="68" t="s">
        <v>1855</v>
      </c>
      <c r="E374" s="67" t="s">
        <v>1878</v>
      </c>
      <c r="F374" s="74">
        <v>41900</v>
      </c>
      <c r="G374" s="74">
        <v>41835</v>
      </c>
      <c r="H374" s="74">
        <v>41110</v>
      </c>
      <c r="I374" s="75">
        <v>6851.6666666666642</v>
      </c>
      <c r="J374" s="75">
        <v>34258.333333333336</v>
      </c>
      <c r="K374" s="75">
        <v>30832.5</v>
      </c>
      <c r="L374" s="75">
        <v>3425.8333333333358</v>
      </c>
      <c r="M374" s="76">
        <v>0.1</v>
      </c>
      <c r="N374" s="75">
        <v>472.5</v>
      </c>
      <c r="O374" s="75">
        <v>52</v>
      </c>
      <c r="P374" s="74">
        <v>20</v>
      </c>
      <c r="Q374" s="75">
        <v>31377</v>
      </c>
      <c r="R374" s="132">
        <v>487.50000000000006</v>
      </c>
      <c r="S374" s="132">
        <v>487.50000000000006</v>
      </c>
      <c r="T374" s="132">
        <v>31864.5</v>
      </c>
      <c r="U374" s="132"/>
      <c r="V374" s="75">
        <v>0</v>
      </c>
      <c r="W374" s="75">
        <f t="shared" si="6"/>
        <v>10</v>
      </c>
      <c r="X374" s="75"/>
      <c r="Y374" s="146"/>
      <c r="Z374" s="145"/>
    </row>
    <row r="375" spans="1:26">
      <c r="A375" s="67"/>
      <c r="B375" s="81" t="s">
        <v>160</v>
      </c>
      <c r="C375" s="67" t="s">
        <v>1854</v>
      </c>
      <c r="D375" s="68" t="s">
        <v>1855</v>
      </c>
      <c r="E375" s="67" t="s">
        <v>1879</v>
      </c>
      <c r="F375" s="74">
        <v>41900</v>
      </c>
      <c r="G375" s="74">
        <v>41835</v>
      </c>
      <c r="H375" s="74">
        <v>41110</v>
      </c>
      <c r="I375" s="75">
        <v>6851.6666666666642</v>
      </c>
      <c r="J375" s="75">
        <v>34258.333333333336</v>
      </c>
      <c r="K375" s="75">
        <v>30832.5</v>
      </c>
      <c r="L375" s="75">
        <v>3425.8333333333358</v>
      </c>
      <c r="M375" s="76">
        <v>0.1</v>
      </c>
      <c r="N375" s="75">
        <v>472.5</v>
      </c>
      <c r="O375" s="75">
        <v>52</v>
      </c>
      <c r="P375" s="74">
        <v>20</v>
      </c>
      <c r="Q375" s="75">
        <v>31377</v>
      </c>
      <c r="R375" s="132">
        <v>487.50000000000006</v>
      </c>
      <c r="S375" s="132">
        <v>487.50000000000006</v>
      </c>
      <c r="T375" s="132">
        <v>31864.5</v>
      </c>
      <c r="U375" s="132"/>
      <c r="V375" s="75">
        <v>0</v>
      </c>
      <c r="W375" s="75">
        <f t="shared" si="6"/>
        <v>10</v>
      </c>
      <c r="X375" s="75"/>
      <c r="Y375" s="146"/>
      <c r="Z375" s="145"/>
    </row>
    <row r="376" spans="1:26">
      <c r="A376" s="117"/>
      <c r="B376" s="84" t="s">
        <v>1880</v>
      </c>
      <c r="C376" s="69"/>
      <c r="D376" s="70"/>
      <c r="E376" s="69"/>
      <c r="F376" s="70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 t="str">
        <f t="shared" si="6"/>
        <v/>
      </c>
      <c r="X376" s="73"/>
      <c r="Y376" s="73"/>
      <c r="Z376" s="73"/>
    </row>
    <row r="377" spans="1:26">
      <c r="A377" s="67"/>
      <c r="B377" s="81" t="s">
        <v>1881</v>
      </c>
      <c r="C377" s="129" t="s">
        <v>1814</v>
      </c>
      <c r="D377" s="130" t="s">
        <v>1815</v>
      </c>
      <c r="E377" s="129" t="s">
        <v>1882</v>
      </c>
      <c r="F377" s="74">
        <v>35000</v>
      </c>
      <c r="G377" s="74">
        <v>34935</v>
      </c>
      <c r="H377" s="131">
        <v>34210</v>
      </c>
      <c r="I377" s="132">
        <v>5701.6666666666642</v>
      </c>
      <c r="J377" s="132">
        <v>28508.333333333336</v>
      </c>
      <c r="K377" s="132">
        <v>25657.5</v>
      </c>
      <c r="L377" s="132">
        <v>2850.8333333333358</v>
      </c>
      <c r="M377" s="76">
        <v>0.1</v>
      </c>
      <c r="N377" s="132">
        <v>472.5</v>
      </c>
      <c r="O377" s="132">
        <v>52</v>
      </c>
      <c r="P377" s="131">
        <v>20</v>
      </c>
      <c r="Q377" s="132">
        <v>26202</v>
      </c>
      <c r="R377" s="132">
        <v>487.50000000000006</v>
      </c>
      <c r="S377" s="132">
        <v>487.50000000000006</v>
      </c>
      <c r="T377" s="132">
        <v>26689.5</v>
      </c>
      <c r="U377" s="132"/>
      <c r="V377" s="132">
        <v>0</v>
      </c>
      <c r="W377" s="132">
        <f t="shared" si="6"/>
        <v>10</v>
      </c>
      <c r="X377" s="132"/>
      <c r="Y377" s="148"/>
      <c r="Z377" s="145"/>
    </row>
    <row r="378" spans="1:26">
      <c r="A378" s="67"/>
      <c r="B378" s="81" t="s">
        <v>1883</v>
      </c>
      <c r="C378" s="129" t="s">
        <v>1818</v>
      </c>
      <c r="D378" s="130" t="s">
        <v>1819</v>
      </c>
      <c r="E378" s="129" t="s">
        <v>1884</v>
      </c>
      <c r="F378" s="74">
        <v>37000</v>
      </c>
      <c r="G378" s="131">
        <v>36935</v>
      </c>
      <c r="H378" s="131">
        <v>36210</v>
      </c>
      <c r="I378" s="132">
        <v>6035</v>
      </c>
      <c r="J378" s="132">
        <v>30175</v>
      </c>
      <c r="K378" s="132">
        <v>27157.5</v>
      </c>
      <c r="L378" s="132">
        <v>3017.5</v>
      </c>
      <c r="M378" s="76">
        <v>0.1</v>
      </c>
      <c r="N378" s="132">
        <v>472.5</v>
      </c>
      <c r="O378" s="132">
        <v>52</v>
      </c>
      <c r="P378" s="131">
        <v>20</v>
      </c>
      <c r="Q378" s="132">
        <v>27702</v>
      </c>
      <c r="R378" s="132">
        <v>487.50000000000006</v>
      </c>
      <c r="S378" s="132">
        <v>487.50000000000006</v>
      </c>
      <c r="T378" s="132">
        <v>28189.5</v>
      </c>
      <c r="U378" s="132"/>
      <c r="V378" s="132">
        <v>0</v>
      </c>
      <c r="W378" s="132">
        <f t="shared" si="6"/>
        <v>10</v>
      </c>
      <c r="X378" s="132"/>
      <c r="Y378" s="148"/>
      <c r="Z378" s="145"/>
    </row>
    <row r="379" spans="1:26">
      <c r="A379" s="117"/>
      <c r="B379" s="81" t="s">
        <v>1885</v>
      </c>
      <c r="C379" s="129" t="s">
        <v>1822</v>
      </c>
      <c r="D379" s="130" t="s">
        <v>1823</v>
      </c>
      <c r="E379" s="129" t="s">
        <v>1886</v>
      </c>
      <c r="F379" s="74">
        <v>39400</v>
      </c>
      <c r="G379" s="131">
        <v>39335</v>
      </c>
      <c r="H379" s="131">
        <v>38610</v>
      </c>
      <c r="I379" s="132">
        <v>6435</v>
      </c>
      <c r="J379" s="132">
        <v>32175</v>
      </c>
      <c r="K379" s="132">
        <v>28957.5</v>
      </c>
      <c r="L379" s="132">
        <v>3217.5</v>
      </c>
      <c r="M379" s="76">
        <v>0.1</v>
      </c>
      <c r="N379" s="132">
        <v>472.5</v>
      </c>
      <c r="O379" s="132">
        <v>52</v>
      </c>
      <c r="P379" s="131">
        <v>20</v>
      </c>
      <c r="Q379" s="132">
        <v>29502</v>
      </c>
      <c r="R379" s="132">
        <v>487.50000000000006</v>
      </c>
      <c r="S379" s="132">
        <v>487.50000000000006</v>
      </c>
      <c r="T379" s="132">
        <v>29989.5</v>
      </c>
      <c r="U379" s="132"/>
      <c r="V379" s="132">
        <v>0</v>
      </c>
      <c r="W379" s="132">
        <f t="shared" si="6"/>
        <v>10</v>
      </c>
      <c r="X379" s="132"/>
      <c r="Y379" s="148"/>
      <c r="Z379" s="145"/>
    </row>
    <row r="380" spans="1:26">
      <c r="A380" s="67"/>
      <c r="B380" s="81" t="s">
        <v>1887</v>
      </c>
      <c r="C380" s="129" t="s">
        <v>1825</v>
      </c>
      <c r="D380" s="130" t="s">
        <v>1826</v>
      </c>
      <c r="E380" s="129" t="s">
        <v>1888</v>
      </c>
      <c r="F380" s="74">
        <v>39400</v>
      </c>
      <c r="G380" s="131">
        <v>39335</v>
      </c>
      <c r="H380" s="131">
        <v>38610</v>
      </c>
      <c r="I380" s="132">
        <v>6435</v>
      </c>
      <c r="J380" s="132">
        <v>32175</v>
      </c>
      <c r="K380" s="132">
        <v>28957.5</v>
      </c>
      <c r="L380" s="132">
        <v>3217.5</v>
      </c>
      <c r="M380" s="76">
        <v>0.1</v>
      </c>
      <c r="N380" s="132">
        <v>472.5</v>
      </c>
      <c r="O380" s="132">
        <v>52</v>
      </c>
      <c r="P380" s="131">
        <v>20</v>
      </c>
      <c r="Q380" s="132">
        <v>29502</v>
      </c>
      <c r="R380" s="132">
        <v>487.50000000000006</v>
      </c>
      <c r="S380" s="132">
        <v>487.50000000000006</v>
      </c>
      <c r="T380" s="132">
        <v>29989.5</v>
      </c>
      <c r="U380" s="132"/>
      <c r="V380" s="132">
        <v>0</v>
      </c>
      <c r="W380" s="132">
        <f t="shared" si="6"/>
        <v>10</v>
      </c>
      <c r="X380" s="132"/>
      <c r="Y380" s="148"/>
      <c r="Z380" s="145"/>
    </row>
    <row r="381" spans="1:26">
      <c r="A381" s="67"/>
      <c r="B381" s="84" t="s">
        <v>1889</v>
      </c>
      <c r="C381" s="69"/>
      <c r="D381" s="70"/>
      <c r="E381" s="69"/>
      <c r="F381" s="70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 t="str">
        <f t="shared" si="6"/>
        <v/>
      </c>
      <c r="X381" s="73"/>
      <c r="Y381" s="73"/>
      <c r="Z381" s="73"/>
    </row>
    <row r="382" spans="1:26">
      <c r="A382" s="67"/>
      <c r="B382" s="81" t="s">
        <v>1890</v>
      </c>
      <c r="C382" s="129" t="s">
        <v>1832</v>
      </c>
      <c r="D382" s="130" t="s">
        <v>1833</v>
      </c>
      <c r="E382" s="129" t="s">
        <v>1891</v>
      </c>
      <c r="F382" s="74">
        <v>35600</v>
      </c>
      <c r="G382" s="131">
        <v>35535</v>
      </c>
      <c r="H382" s="131">
        <v>34810</v>
      </c>
      <c r="I382" s="132">
        <v>5801.6666666666642</v>
      </c>
      <c r="J382" s="132">
        <v>29008.333333333336</v>
      </c>
      <c r="K382" s="132">
        <v>26107.5</v>
      </c>
      <c r="L382" s="132">
        <v>2900.8333333333358</v>
      </c>
      <c r="M382" s="76">
        <v>0.1</v>
      </c>
      <c r="N382" s="132">
        <v>472.5</v>
      </c>
      <c r="O382" s="132">
        <v>52</v>
      </c>
      <c r="P382" s="131">
        <v>20</v>
      </c>
      <c r="Q382" s="132">
        <v>26652</v>
      </c>
      <c r="R382" s="132">
        <v>487.50000000000006</v>
      </c>
      <c r="S382" s="132">
        <v>487.50000000000006</v>
      </c>
      <c r="T382" s="132">
        <v>27139.5</v>
      </c>
      <c r="U382" s="132"/>
      <c r="V382" s="132">
        <v>0</v>
      </c>
      <c r="W382" s="132">
        <f t="shared" si="6"/>
        <v>10</v>
      </c>
      <c r="X382" s="132"/>
      <c r="Y382" s="148"/>
      <c r="Z382" s="145"/>
    </row>
    <row r="383" spans="1:26">
      <c r="A383" s="67"/>
      <c r="B383" s="81" t="s">
        <v>1892</v>
      </c>
      <c r="C383" s="129" t="s">
        <v>1818</v>
      </c>
      <c r="D383" s="130" t="s">
        <v>1819</v>
      </c>
      <c r="E383" s="129" t="s">
        <v>2877</v>
      </c>
      <c r="F383" s="74">
        <v>37500</v>
      </c>
      <c r="G383" s="131">
        <v>37435</v>
      </c>
      <c r="H383" s="131">
        <v>36710</v>
      </c>
      <c r="I383" s="132">
        <v>6118.3333333333321</v>
      </c>
      <c r="J383" s="132">
        <v>30591.666666666668</v>
      </c>
      <c r="K383" s="132">
        <v>27532.5</v>
      </c>
      <c r="L383" s="132">
        <v>3059.1666666666679</v>
      </c>
      <c r="M383" s="76">
        <v>0.1</v>
      </c>
      <c r="N383" s="132">
        <v>472.5</v>
      </c>
      <c r="O383" s="132">
        <v>52</v>
      </c>
      <c r="P383" s="131">
        <v>20</v>
      </c>
      <c r="Q383" s="132">
        <v>28077</v>
      </c>
      <c r="R383" s="132">
        <v>487.50000000000006</v>
      </c>
      <c r="S383" s="132">
        <v>487.50000000000006</v>
      </c>
      <c r="T383" s="132">
        <v>28564.5</v>
      </c>
      <c r="U383" s="132"/>
      <c r="V383" s="132">
        <v>0</v>
      </c>
      <c r="W383" s="132">
        <f t="shared" si="6"/>
        <v>10</v>
      </c>
      <c r="X383" s="132"/>
      <c r="Y383" s="148"/>
      <c r="Z383" s="145"/>
    </row>
    <row r="384" spans="1:26">
      <c r="A384" s="67"/>
      <c r="B384" s="81" t="s">
        <v>1893</v>
      </c>
      <c r="C384" s="129" t="s">
        <v>1822</v>
      </c>
      <c r="D384" s="130" t="s">
        <v>1823</v>
      </c>
      <c r="E384" s="129" t="s">
        <v>2878</v>
      </c>
      <c r="F384" s="74">
        <v>39900</v>
      </c>
      <c r="G384" s="131">
        <v>39835</v>
      </c>
      <c r="H384" s="131">
        <v>39110</v>
      </c>
      <c r="I384" s="132">
        <v>6518.3333333333321</v>
      </c>
      <c r="J384" s="132">
        <v>32591.666666666668</v>
      </c>
      <c r="K384" s="132">
        <v>29332.5</v>
      </c>
      <c r="L384" s="132">
        <v>3259.1666666666679</v>
      </c>
      <c r="M384" s="76">
        <v>0.1</v>
      </c>
      <c r="N384" s="132">
        <v>472.5</v>
      </c>
      <c r="O384" s="132">
        <v>52</v>
      </c>
      <c r="P384" s="131">
        <v>20</v>
      </c>
      <c r="Q384" s="132">
        <v>29877</v>
      </c>
      <c r="R384" s="132">
        <v>487.50000000000006</v>
      </c>
      <c r="S384" s="132">
        <v>487.50000000000006</v>
      </c>
      <c r="T384" s="132">
        <v>30364.5</v>
      </c>
      <c r="U384" s="132"/>
      <c r="V384" s="132">
        <v>0</v>
      </c>
      <c r="W384" s="132">
        <f t="shared" si="6"/>
        <v>10</v>
      </c>
      <c r="X384" s="132"/>
      <c r="Y384" s="148"/>
      <c r="Z384" s="145"/>
    </row>
    <row r="385" spans="1:26">
      <c r="A385" s="117"/>
      <c r="B385" s="81" t="s">
        <v>1894</v>
      </c>
      <c r="C385" s="129" t="s">
        <v>1840</v>
      </c>
      <c r="D385" s="130" t="s">
        <v>1841</v>
      </c>
      <c r="E385" s="129" t="s">
        <v>2879</v>
      </c>
      <c r="F385" s="74">
        <v>41550</v>
      </c>
      <c r="G385" s="131">
        <v>41485</v>
      </c>
      <c r="H385" s="131">
        <v>40760</v>
      </c>
      <c r="I385" s="132">
        <v>6793.3333333333285</v>
      </c>
      <c r="J385" s="132">
        <v>33966.666666666672</v>
      </c>
      <c r="K385" s="132">
        <v>30570.000000000004</v>
      </c>
      <c r="L385" s="132">
        <v>3396.6666666666679</v>
      </c>
      <c r="M385" s="76">
        <v>0.1</v>
      </c>
      <c r="N385" s="132">
        <v>472.5</v>
      </c>
      <c r="O385" s="132">
        <v>52</v>
      </c>
      <c r="P385" s="131">
        <v>20</v>
      </c>
      <c r="Q385" s="132">
        <v>31114.500000000004</v>
      </c>
      <c r="R385" s="132">
        <v>487.50000000000006</v>
      </c>
      <c r="S385" s="132">
        <v>487.50000000000006</v>
      </c>
      <c r="T385" s="132">
        <v>31602.000000000004</v>
      </c>
      <c r="U385" s="132"/>
      <c r="V385" s="132">
        <v>0</v>
      </c>
      <c r="W385" s="132">
        <f t="shared" si="6"/>
        <v>10</v>
      </c>
      <c r="X385" s="132"/>
      <c r="Y385" s="148"/>
      <c r="Z385" s="145"/>
    </row>
    <row r="386" spans="1:26">
      <c r="A386" s="67"/>
      <c r="B386" s="81" t="s">
        <v>1895</v>
      </c>
      <c r="C386" s="129" t="s">
        <v>1843</v>
      </c>
      <c r="D386" s="130" t="s">
        <v>1844</v>
      </c>
      <c r="E386" s="129" t="s">
        <v>2880</v>
      </c>
      <c r="F386" s="74">
        <v>41000</v>
      </c>
      <c r="G386" s="131">
        <v>40935</v>
      </c>
      <c r="H386" s="131">
        <v>40210</v>
      </c>
      <c r="I386" s="132">
        <v>6701.6666666666642</v>
      </c>
      <c r="J386" s="132">
        <v>33508.333333333336</v>
      </c>
      <c r="K386" s="132">
        <v>30157.5</v>
      </c>
      <c r="L386" s="132">
        <v>3350.8333333333358</v>
      </c>
      <c r="M386" s="76">
        <v>0.1</v>
      </c>
      <c r="N386" s="132">
        <v>472.5</v>
      </c>
      <c r="O386" s="132">
        <v>52</v>
      </c>
      <c r="P386" s="131">
        <v>20</v>
      </c>
      <c r="Q386" s="132">
        <v>30702</v>
      </c>
      <c r="R386" s="132">
        <v>487.50000000000006</v>
      </c>
      <c r="S386" s="132">
        <v>487.50000000000006</v>
      </c>
      <c r="T386" s="132">
        <v>31189.5</v>
      </c>
      <c r="U386" s="132"/>
      <c r="V386" s="132">
        <v>0</v>
      </c>
      <c r="W386" s="132">
        <f t="shared" si="6"/>
        <v>10</v>
      </c>
      <c r="X386" s="132"/>
      <c r="Y386" s="148"/>
      <c r="Z386" s="145"/>
    </row>
    <row r="387" spans="1:26">
      <c r="A387" s="67"/>
      <c r="B387" s="81" t="s">
        <v>1896</v>
      </c>
      <c r="C387" s="129" t="s">
        <v>1840</v>
      </c>
      <c r="D387" s="130" t="s">
        <v>1841</v>
      </c>
      <c r="E387" s="129" t="s">
        <v>2881</v>
      </c>
      <c r="F387" s="74">
        <v>42050</v>
      </c>
      <c r="G387" s="131">
        <v>41985</v>
      </c>
      <c r="H387" s="131">
        <v>41260</v>
      </c>
      <c r="I387" s="132">
        <v>6876.6666666666642</v>
      </c>
      <c r="J387" s="132">
        <v>34383.333333333336</v>
      </c>
      <c r="K387" s="132">
        <v>30945</v>
      </c>
      <c r="L387" s="132">
        <v>3438.3333333333358</v>
      </c>
      <c r="M387" s="76">
        <v>0.1</v>
      </c>
      <c r="N387" s="132">
        <v>472.5</v>
      </c>
      <c r="O387" s="132">
        <v>52</v>
      </c>
      <c r="P387" s="131">
        <v>20</v>
      </c>
      <c r="Q387" s="132">
        <v>31489.5</v>
      </c>
      <c r="R387" s="132">
        <v>487.50000000000006</v>
      </c>
      <c r="S387" s="132">
        <v>487.50000000000006</v>
      </c>
      <c r="T387" s="132">
        <v>31977</v>
      </c>
      <c r="U387" s="132"/>
      <c r="V387" s="132">
        <v>0</v>
      </c>
      <c r="W387" s="132">
        <f t="shared" si="6"/>
        <v>10</v>
      </c>
      <c r="X387" s="132"/>
      <c r="Y387" s="148"/>
      <c r="Z387" s="145"/>
    </row>
    <row r="388" spans="1:26">
      <c r="A388" s="117"/>
      <c r="B388" s="81" t="s">
        <v>1897</v>
      </c>
      <c r="C388" s="129" t="s">
        <v>1825</v>
      </c>
      <c r="D388" s="130" t="s">
        <v>1826</v>
      </c>
      <c r="E388" s="129" t="s">
        <v>2882</v>
      </c>
      <c r="F388" s="74">
        <v>39400</v>
      </c>
      <c r="G388" s="131">
        <v>39335</v>
      </c>
      <c r="H388" s="131">
        <v>38610</v>
      </c>
      <c r="I388" s="132">
        <v>6435</v>
      </c>
      <c r="J388" s="132">
        <v>32175</v>
      </c>
      <c r="K388" s="132">
        <v>28957.5</v>
      </c>
      <c r="L388" s="132">
        <v>3217.5</v>
      </c>
      <c r="M388" s="76">
        <v>0.1</v>
      </c>
      <c r="N388" s="132">
        <v>472.5</v>
      </c>
      <c r="O388" s="132">
        <v>52</v>
      </c>
      <c r="P388" s="131">
        <v>20</v>
      </c>
      <c r="Q388" s="132">
        <v>29502</v>
      </c>
      <c r="R388" s="132">
        <v>487.50000000000006</v>
      </c>
      <c r="S388" s="132">
        <v>487.50000000000006</v>
      </c>
      <c r="T388" s="132">
        <v>29989.5</v>
      </c>
      <c r="U388" s="132"/>
      <c r="V388" s="132">
        <v>0</v>
      </c>
      <c r="W388" s="132">
        <f t="shared" si="6"/>
        <v>10</v>
      </c>
      <c r="X388" s="132"/>
      <c r="Y388" s="148"/>
      <c r="Z388" s="145"/>
    </row>
    <row r="389" spans="1:26">
      <c r="A389" s="67"/>
      <c r="B389" s="81" t="s">
        <v>1898</v>
      </c>
      <c r="C389" s="129" t="s">
        <v>1849</v>
      </c>
      <c r="D389" s="130" t="s">
        <v>1850</v>
      </c>
      <c r="E389" s="129" t="s">
        <v>2883</v>
      </c>
      <c r="F389" s="74">
        <v>40300</v>
      </c>
      <c r="G389" s="131">
        <v>40235</v>
      </c>
      <c r="H389" s="131">
        <v>39510</v>
      </c>
      <c r="I389" s="132">
        <v>6585</v>
      </c>
      <c r="J389" s="132">
        <v>32925</v>
      </c>
      <c r="K389" s="132">
        <v>29632.5</v>
      </c>
      <c r="L389" s="132">
        <v>3292.5</v>
      </c>
      <c r="M389" s="76">
        <v>0.1</v>
      </c>
      <c r="N389" s="132">
        <v>472.5</v>
      </c>
      <c r="O389" s="132">
        <v>52</v>
      </c>
      <c r="P389" s="131">
        <v>20</v>
      </c>
      <c r="Q389" s="132">
        <v>30177</v>
      </c>
      <c r="R389" s="132">
        <v>487.50000000000006</v>
      </c>
      <c r="S389" s="132">
        <v>487.50000000000006</v>
      </c>
      <c r="T389" s="132">
        <v>30664.5</v>
      </c>
      <c r="U389" s="132"/>
      <c r="V389" s="132">
        <v>0</v>
      </c>
      <c r="W389" s="132">
        <f t="shared" si="6"/>
        <v>10</v>
      </c>
      <c r="X389" s="132"/>
      <c r="Y389" s="148"/>
      <c r="Z389" s="145"/>
    </row>
    <row r="390" spans="1:26">
      <c r="A390" s="67"/>
      <c r="B390" s="81" t="s">
        <v>1899</v>
      </c>
      <c r="C390" s="129" t="s">
        <v>1849</v>
      </c>
      <c r="D390" s="130" t="s">
        <v>1850</v>
      </c>
      <c r="E390" s="129" t="s">
        <v>2884</v>
      </c>
      <c r="F390" s="74">
        <v>40300</v>
      </c>
      <c r="G390" s="131">
        <v>40235</v>
      </c>
      <c r="H390" s="131">
        <v>39510</v>
      </c>
      <c r="I390" s="132">
        <v>6585</v>
      </c>
      <c r="J390" s="132">
        <v>32925</v>
      </c>
      <c r="K390" s="132">
        <v>29632.5</v>
      </c>
      <c r="L390" s="132">
        <v>3292.5</v>
      </c>
      <c r="M390" s="76">
        <v>0.1</v>
      </c>
      <c r="N390" s="132">
        <v>472.5</v>
      </c>
      <c r="O390" s="132">
        <v>52</v>
      </c>
      <c r="P390" s="131">
        <v>20</v>
      </c>
      <c r="Q390" s="132">
        <v>30177</v>
      </c>
      <c r="R390" s="132">
        <v>487.50000000000006</v>
      </c>
      <c r="S390" s="132">
        <v>487.50000000000006</v>
      </c>
      <c r="T390" s="132">
        <v>30664.5</v>
      </c>
      <c r="U390" s="132"/>
      <c r="V390" s="132">
        <v>0</v>
      </c>
      <c r="W390" s="132">
        <f t="shared" si="6"/>
        <v>10</v>
      </c>
      <c r="X390" s="132"/>
      <c r="Y390" s="148"/>
      <c r="Z390" s="145"/>
    </row>
    <row r="391" spans="1:26">
      <c r="A391" s="67"/>
      <c r="B391" s="81" t="s">
        <v>1900</v>
      </c>
      <c r="C391" s="129" t="s">
        <v>1843</v>
      </c>
      <c r="D391" s="130" t="s">
        <v>1844</v>
      </c>
      <c r="E391" s="129" t="s">
        <v>2885</v>
      </c>
      <c r="F391" s="74">
        <v>41000</v>
      </c>
      <c r="G391" s="131">
        <v>40935</v>
      </c>
      <c r="H391" s="131">
        <v>40210</v>
      </c>
      <c r="I391" s="132">
        <v>6701.6666666666642</v>
      </c>
      <c r="J391" s="132">
        <v>33508.333333333336</v>
      </c>
      <c r="K391" s="132">
        <v>30157.5</v>
      </c>
      <c r="L391" s="132">
        <v>3350.8333333333358</v>
      </c>
      <c r="M391" s="76">
        <v>0.1</v>
      </c>
      <c r="N391" s="132">
        <v>472.5</v>
      </c>
      <c r="O391" s="132">
        <v>52</v>
      </c>
      <c r="P391" s="131">
        <v>20</v>
      </c>
      <c r="Q391" s="132">
        <v>30702</v>
      </c>
      <c r="R391" s="132">
        <v>487.50000000000006</v>
      </c>
      <c r="S391" s="132">
        <v>487.50000000000006</v>
      </c>
      <c r="T391" s="132">
        <v>31189.5</v>
      </c>
      <c r="U391" s="132"/>
      <c r="V391" s="132">
        <v>0</v>
      </c>
      <c r="W391" s="132">
        <f t="shared" si="6"/>
        <v>10</v>
      </c>
      <c r="X391" s="132"/>
      <c r="Y391" s="148"/>
      <c r="Z391" s="145"/>
    </row>
    <row r="392" spans="1:26">
      <c r="A392" s="67"/>
      <c r="B392" s="81" t="s">
        <v>1901</v>
      </c>
      <c r="C392" s="129" t="s">
        <v>1854</v>
      </c>
      <c r="D392" s="130" t="s">
        <v>1855</v>
      </c>
      <c r="E392" s="129" t="s">
        <v>2886</v>
      </c>
      <c r="F392" s="74">
        <v>41900</v>
      </c>
      <c r="G392" s="131">
        <v>41835</v>
      </c>
      <c r="H392" s="131">
        <v>41110</v>
      </c>
      <c r="I392" s="132">
        <v>6851.6666666666642</v>
      </c>
      <c r="J392" s="132">
        <v>34258.333333333336</v>
      </c>
      <c r="K392" s="132">
        <v>30832.5</v>
      </c>
      <c r="L392" s="132">
        <v>3425.8333333333358</v>
      </c>
      <c r="M392" s="76">
        <v>0.1</v>
      </c>
      <c r="N392" s="132">
        <v>472.5</v>
      </c>
      <c r="O392" s="132">
        <v>52</v>
      </c>
      <c r="P392" s="131">
        <v>20</v>
      </c>
      <c r="Q392" s="132">
        <v>31377</v>
      </c>
      <c r="R392" s="132">
        <v>487.50000000000006</v>
      </c>
      <c r="S392" s="132">
        <v>487.50000000000006</v>
      </c>
      <c r="T392" s="132">
        <v>31864.5</v>
      </c>
      <c r="U392" s="132"/>
      <c r="V392" s="132">
        <v>0</v>
      </c>
      <c r="W392" s="132">
        <f t="shared" si="6"/>
        <v>10</v>
      </c>
      <c r="X392" s="132"/>
      <c r="Y392" s="148"/>
      <c r="Z392" s="145"/>
    </row>
    <row r="393" spans="1:26">
      <c r="A393" s="117"/>
      <c r="B393" s="81" t="s">
        <v>1902</v>
      </c>
      <c r="C393" s="129" t="s">
        <v>1854</v>
      </c>
      <c r="D393" s="130" t="s">
        <v>1855</v>
      </c>
      <c r="E393" s="129" t="s">
        <v>2887</v>
      </c>
      <c r="F393" s="74">
        <v>41900</v>
      </c>
      <c r="G393" s="131">
        <v>41835</v>
      </c>
      <c r="H393" s="131">
        <v>41110</v>
      </c>
      <c r="I393" s="132">
        <v>6851.6666666666642</v>
      </c>
      <c r="J393" s="132">
        <v>34258.333333333336</v>
      </c>
      <c r="K393" s="132">
        <v>30832.5</v>
      </c>
      <c r="L393" s="132">
        <v>3425.8333333333358</v>
      </c>
      <c r="M393" s="76">
        <v>0.1</v>
      </c>
      <c r="N393" s="132">
        <v>472.5</v>
      </c>
      <c r="O393" s="132">
        <v>52</v>
      </c>
      <c r="P393" s="131">
        <v>20</v>
      </c>
      <c r="Q393" s="132">
        <v>31377</v>
      </c>
      <c r="R393" s="132">
        <v>487.50000000000006</v>
      </c>
      <c r="S393" s="132">
        <v>487.50000000000006</v>
      </c>
      <c r="T393" s="132">
        <v>31864.5</v>
      </c>
      <c r="U393" s="132"/>
      <c r="V393" s="132">
        <v>0</v>
      </c>
      <c r="W393" s="132">
        <f t="shared" si="6"/>
        <v>10</v>
      </c>
      <c r="X393" s="132"/>
      <c r="Y393" s="148"/>
      <c r="Z393" s="145"/>
    </row>
    <row r="394" spans="1:26">
      <c r="A394" s="67"/>
      <c r="B394" s="84" t="s">
        <v>2888</v>
      </c>
      <c r="C394" s="69"/>
      <c r="D394" s="70"/>
      <c r="E394" s="69"/>
      <c r="F394" s="70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 t="str">
        <f t="shared" si="6"/>
        <v/>
      </c>
      <c r="X394" s="73"/>
      <c r="Y394" s="73"/>
      <c r="Z394" s="73"/>
    </row>
    <row r="395" spans="1:26">
      <c r="A395" s="67"/>
      <c r="B395" s="81" t="s">
        <v>2889</v>
      </c>
      <c r="C395" s="129" t="s">
        <v>2890</v>
      </c>
      <c r="D395" s="130">
        <v>108318</v>
      </c>
      <c r="E395" s="142" t="s">
        <v>2891</v>
      </c>
      <c r="F395" s="74">
        <v>33105</v>
      </c>
      <c r="G395" s="74">
        <v>31690</v>
      </c>
      <c r="H395" s="74">
        <v>30965</v>
      </c>
      <c r="I395" s="75">
        <v>5160.8333333333321</v>
      </c>
      <c r="J395" s="75">
        <v>25804.166666666668</v>
      </c>
      <c r="K395" s="75">
        <v>22707.666666666668</v>
      </c>
      <c r="L395" s="75">
        <v>3096.5</v>
      </c>
      <c r="M395" s="76">
        <v>0.12</v>
      </c>
      <c r="N395" s="75">
        <v>472.5</v>
      </c>
      <c r="O395" s="75">
        <v>52</v>
      </c>
      <c r="P395" s="74">
        <v>20</v>
      </c>
      <c r="Q395" s="75">
        <v>23252.166666666668</v>
      </c>
      <c r="R395" s="132">
        <v>550</v>
      </c>
      <c r="S395" s="132">
        <v>550</v>
      </c>
      <c r="T395" s="132">
        <v>23802.166666666668</v>
      </c>
      <c r="U395" s="132"/>
      <c r="V395" s="75">
        <v>161</v>
      </c>
      <c r="W395" s="75">
        <f t="shared" si="6"/>
        <v>1360</v>
      </c>
      <c r="X395" s="75"/>
      <c r="Y395" s="146"/>
      <c r="Z395" s="145"/>
    </row>
    <row r="396" spans="1:26">
      <c r="A396" s="117"/>
      <c r="B396" s="81" t="s">
        <v>2892</v>
      </c>
      <c r="C396" s="129" t="s">
        <v>2893</v>
      </c>
      <c r="D396" s="130">
        <v>108323</v>
      </c>
      <c r="E396" s="142" t="s">
        <v>2894</v>
      </c>
      <c r="F396" s="74">
        <v>34805</v>
      </c>
      <c r="G396" s="74">
        <v>33390</v>
      </c>
      <c r="H396" s="74">
        <v>32665</v>
      </c>
      <c r="I396" s="75">
        <v>5444.1666666666642</v>
      </c>
      <c r="J396" s="75">
        <v>27220.833333333336</v>
      </c>
      <c r="K396" s="75">
        <v>23954.333333333336</v>
      </c>
      <c r="L396" s="75">
        <v>3266.5</v>
      </c>
      <c r="M396" s="76">
        <v>0.12</v>
      </c>
      <c r="N396" s="75">
        <v>472.5</v>
      </c>
      <c r="O396" s="75">
        <v>52</v>
      </c>
      <c r="P396" s="74">
        <v>20</v>
      </c>
      <c r="Q396" s="75">
        <v>24498.833333333336</v>
      </c>
      <c r="R396" s="132">
        <v>550</v>
      </c>
      <c r="S396" s="132">
        <v>550</v>
      </c>
      <c r="T396" s="132">
        <v>25048.833333333336</v>
      </c>
      <c r="U396" s="132"/>
      <c r="V396" s="75">
        <v>157</v>
      </c>
      <c r="W396" s="75">
        <f t="shared" si="6"/>
        <v>1360</v>
      </c>
      <c r="X396" s="75"/>
      <c r="Y396" s="146"/>
      <c r="Z396" s="145"/>
    </row>
    <row r="397" spans="1:26">
      <c r="A397" s="67"/>
      <c r="B397" s="81" t="s">
        <v>2895</v>
      </c>
      <c r="C397" s="129" t="s">
        <v>2896</v>
      </c>
      <c r="D397" s="130">
        <v>108319</v>
      </c>
      <c r="E397" s="142" t="s">
        <v>2897</v>
      </c>
      <c r="F397" s="74">
        <v>35605</v>
      </c>
      <c r="G397" s="74">
        <v>34190</v>
      </c>
      <c r="H397" s="74">
        <v>33465</v>
      </c>
      <c r="I397" s="75">
        <v>5577.5</v>
      </c>
      <c r="J397" s="75">
        <v>27887.5</v>
      </c>
      <c r="K397" s="75">
        <v>24541</v>
      </c>
      <c r="L397" s="75">
        <v>3346.5</v>
      </c>
      <c r="M397" s="76">
        <v>0.12</v>
      </c>
      <c r="N397" s="75">
        <v>472.5</v>
      </c>
      <c r="O397" s="75">
        <v>52</v>
      </c>
      <c r="P397" s="74">
        <v>20</v>
      </c>
      <c r="Q397" s="75">
        <v>25085.5</v>
      </c>
      <c r="R397" s="132">
        <v>550</v>
      </c>
      <c r="S397" s="132">
        <v>550</v>
      </c>
      <c r="T397" s="132">
        <v>25635.5</v>
      </c>
      <c r="U397" s="132"/>
      <c r="V397" s="75">
        <v>162</v>
      </c>
      <c r="W397" s="75">
        <f t="shared" ref="W397:W460" si="7">IF(F397-G397-55&lt;0,"",F397-G397-55)</f>
        <v>1360</v>
      </c>
      <c r="X397" s="75"/>
      <c r="Y397" s="146"/>
      <c r="Z397" s="145"/>
    </row>
    <row r="398" spans="1:26">
      <c r="A398" s="67"/>
      <c r="B398" s="81" t="s">
        <v>2898</v>
      </c>
      <c r="C398" s="129" t="s">
        <v>2899</v>
      </c>
      <c r="D398" s="130">
        <v>108324</v>
      </c>
      <c r="E398" s="142" t="s">
        <v>2900</v>
      </c>
      <c r="F398" s="74">
        <v>37305</v>
      </c>
      <c r="G398" s="74">
        <v>35890</v>
      </c>
      <c r="H398" s="74">
        <v>35165</v>
      </c>
      <c r="I398" s="75">
        <v>5860.8333333333321</v>
      </c>
      <c r="J398" s="75">
        <v>29304.166666666668</v>
      </c>
      <c r="K398" s="75">
        <v>25787.666666666668</v>
      </c>
      <c r="L398" s="75">
        <v>3516.5</v>
      </c>
      <c r="M398" s="76">
        <v>0.12</v>
      </c>
      <c r="N398" s="75">
        <v>472.5</v>
      </c>
      <c r="O398" s="75">
        <v>52</v>
      </c>
      <c r="P398" s="74">
        <v>20</v>
      </c>
      <c r="Q398" s="75">
        <v>26332.166666666668</v>
      </c>
      <c r="R398" s="132">
        <v>550</v>
      </c>
      <c r="S398" s="132">
        <v>550</v>
      </c>
      <c r="T398" s="132">
        <v>26882.166666666668</v>
      </c>
      <c r="U398" s="132"/>
      <c r="V398" s="75">
        <v>160</v>
      </c>
      <c r="W398" s="75">
        <f t="shared" si="7"/>
        <v>1360</v>
      </c>
      <c r="X398" s="75"/>
      <c r="Y398" s="146"/>
      <c r="Z398" s="145"/>
    </row>
    <row r="399" spans="1:26">
      <c r="A399" s="67"/>
      <c r="B399" s="81" t="s">
        <v>2901</v>
      </c>
      <c r="C399" s="129" t="s">
        <v>2902</v>
      </c>
      <c r="D399" s="130">
        <v>108320</v>
      </c>
      <c r="E399" s="142" t="s">
        <v>2903</v>
      </c>
      <c r="F399" s="74">
        <v>35605</v>
      </c>
      <c r="G399" s="74">
        <v>34190</v>
      </c>
      <c r="H399" s="74">
        <v>33465</v>
      </c>
      <c r="I399" s="75">
        <v>5577.5</v>
      </c>
      <c r="J399" s="75">
        <v>27887.5</v>
      </c>
      <c r="K399" s="75">
        <v>24541</v>
      </c>
      <c r="L399" s="75">
        <v>3346.5</v>
      </c>
      <c r="M399" s="76">
        <v>0.12</v>
      </c>
      <c r="N399" s="75">
        <v>472.5</v>
      </c>
      <c r="O399" s="75">
        <v>52</v>
      </c>
      <c r="P399" s="74">
        <v>20</v>
      </c>
      <c r="Q399" s="75">
        <v>25085.5</v>
      </c>
      <c r="R399" s="132">
        <v>550</v>
      </c>
      <c r="S399" s="132">
        <v>550</v>
      </c>
      <c r="T399" s="132">
        <v>25635.5</v>
      </c>
      <c r="U399" s="132"/>
      <c r="V399" s="75">
        <v>163</v>
      </c>
      <c r="W399" s="75">
        <f t="shared" si="7"/>
        <v>1360</v>
      </c>
      <c r="X399" s="75"/>
      <c r="Y399" s="146"/>
      <c r="Z399" s="145"/>
    </row>
    <row r="400" spans="1:26">
      <c r="A400" s="67"/>
      <c r="B400" s="81" t="s">
        <v>2904</v>
      </c>
      <c r="C400" s="129" t="s">
        <v>2905</v>
      </c>
      <c r="D400" s="130">
        <v>108325</v>
      </c>
      <c r="E400" s="142" t="s">
        <v>2906</v>
      </c>
      <c r="F400" s="74">
        <v>37305</v>
      </c>
      <c r="G400" s="74">
        <v>35890</v>
      </c>
      <c r="H400" s="74">
        <v>35165</v>
      </c>
      <c r="I400" s="75">
        <v>5860.8333333333321</v>
      </c>
      <c r="J400" s="75">
        <v>29304.166666666668</v>
      </c>
      <c r="K400" s="75">
        <v>25787.666666666668</v>
      </c>
      <c r="L400" s="75">
        <v>3516.5</v>
      </c>
      <c r="M400" s="76">
        <v>0.12</v>
      </c>
      <c r="N400" s="75">
        <v>472.5</v>
      </c>
      <c r="O400" s="75">
        <v>52</v>
      </c>
      <c r="P400" s="74">
        <v>20</v>
      </c>
      <c r="Q400" s="75">
        <v>26332.166666666668</v>
      </c>
      <c r="R400" s="132">
        <v>550</v>
      </c>
      <c r="S400" s="132">
        <v>550</v>
      </c>
      <c r="T400" s="132">
        <v>26882.166666666668</v>
      </c>
      <c r="U400" s="132"/>
      <c r="V400" s="75">
        <v>161</v>
      </c>
      <c r="W400" s="75">
        <f t="shared" si="7"/>
        <v>1360</v>
      </c>
      <c r="X400" s="75"/>
      <c r="Y400" s="146"/>
      <c r="Z400" s="145"/>
    </row>
    <row r="401" spans="1:26">
      <c r="A401" s="67"/>
      <c r="B401" s="81" t="s">
        <v>2907</v>
      </c>
      <c r="C401" s="129" t="s">
        <v>2908</v>
      </c>
      <c r="D401" s="130">
        <v>108321</v>
      </c>
      <c r="E401" s="142" t="s">
        <v>2909</v>
      </c>
      <c r="F401" s="74">
        <v>38105</v>
      </c>
      <c r="G401" s="74">
        <v>36690</v>
      </c>
      <c r="H401" s="74">
        <v>35965</v>
      </c>
      <c r="I401" s="75">
        <v>5994.1666666666642</v>
      </c>
      <c r="J401" s="75">
        <v>29970.833333333336</v>
      </c>
      <c r="K401" s="75">
        <v>26374.333333333336</v>
      </c>
      <c r="L401" s="75">
        <v>3596.5</v>
      </c>
      <c r="M401" s="76">
        <v>0.12</v>
      </c>
      <c r="N401" s="75">
        <v>472.5</v>
      </c>
      <c r="O401" s="75">
        <v>52</v>
      </c>
      <c r="P401" s="74">
        <v>20</v>
      </c>
      <c r="Q401" s="75">
        <v>26918.833333333336</v>
      </c>
      <c r="R401" s="132">
        <v>550</v>
      </c>
      <c r="S401" s="132">
        <v>550</v>
      </c>
      <c r="T401" s="132">
        <v>27468.833333333336</v>
      </c>
      <c r="U401" s="132"/>
      <c r="V401" s="75">
        <v>164</v>
      </c>
      <c r="W401" s="75">
        <f t="shared" si="7"/>
        <v>1360</v>
      </c>
      <c r="X401" s="75"/>
      <c r="Y401" s="146"/>
      <c r="Z401" s="145"/>
    </row>
    <row r="402" spans="1:26">
      <c r="A402" s="67"/>
      <c r="B402" s="81" t="s">
        <v>2910</v>
      </c>
      <c r="C402" s="129" t="s">
        <v>2911</v>
      </c>
      <c r="D402" s="130">
        <v>108326</v>
      </c>
      <c r="E402" s="142" t="s">
        <v>2912</v>
      </c>
      <c r="F402" s="74">
        <v>39805</v>
      </c>
      <c r="G402" s="74">
        <v>38390</v>
      </c>
      <c r="H402" s="74">
        <v>37665</v>
      </c>
      <c r="I402" s="75">
        <v>6277.5</v>
      </c>
      <c r="J402" s="75">
        <v>31387.5</v>
      </c>
      <c r="K402" s="75">
        <v>27621</v>
      </c>
      <c r="L402" s="75">
        <v>3766.5</v>
      </c>
      <c r="M402" s="76">
        <v>0.12</v>
      </c>
      <c r="N402" s="75">
        <v>472.5</v>
      </c>
      <c r="O402" s="75">
        <v>52</v>
      </c>
      <c r="P402" s="74">
        <v>20</v>
      </c>
      <c r="Q402" s="75">
        <v>28165.5</v>
      </c>
      <c r="R402" s="132">
        <v>550</v>
      </c>
      <c r="S402" s="132">
        <v>550</v>
      </c>
      <c r="T402" s="132">
        <v>28715.5</v>
      </c>
      <c r="U402" s="132"/>
      <c r="V402" s="75">
        <v>162</v>
      </c>
      <c r="W402" s="75">
        <f t="shared" si="7"/>
        <v>1360</v>
      </c>
      <c r="X402" s="75"/>
      <c r="Y402" s="146"/>
      <c r="Z402" s="145"/>
    </row>
    <row r="403" spans="1:26">
      <c r="A403" s="117"/>
      <c r="B403" s="81" t="s">
        <v>2913</v>
      </c>
      <c r="C403" s="129" t="s">
        <v>2914</v>
      </c>
      <c r="D403" s="130">
        <v>108322</v>
      </c>
      <c r="E403" s="142" t="s">
        <v>2915</v>
      </c>
      <c r="F403" s="74">
        <v>38105</v>
      </c>
      <c r="G403" s="74">
        <v>36690</v>
      </c>
      <c r="H403" s="74">
        <v>35965</v>
      </c>
      <c r="I403" s="75">
        <v>5994.1666666666642</v>
      </c>
      <c r="J403" s="75">
        <v>29970.833333333336</v>
      </c>
      <c r="K403" s="75">
        <v>26374.333333333336</v>
      </c>
      <c r="L403" s="75">
        <v>3596.5</v>
      </c>
      <c r="M403" s="76">
        <v>0.12</v>
      </c>
      <c r="N403" s="75">
        <v>472.5</v>
      </c>
      <c r="O403" s="75">
        <v>52</v>
      </c>
      <c r="P403" s="74">
        <v>20</v>
      </c>
      <c r="Q403" s="75">
        <v>26918.833333333336</v>
      </c>
      <c r="R403" s="132">
        <v>550</v>
      </c>
      <c r="S403" s="132">
        <v>550</v>
      </c>
      <c r="T403" s="132">
        <v>27468.833333333336</v>
      </c>
      <c r="U403" s="132"/>
      <c r="V403" s="75">
        <v>163</v>
      </c>
      <c r="W403" s="75">
        <f t="shared" si="7"/>
        <v>1360</v>
      </c>
      <c r="X403" s="75"/>
      <c r="Y403" s="146"/>
      <c r="Z403" s="145"/>
    </row>
    <row r="404" spans="1:26">
      <c r="A404" s="67"/>
      <c r="B404" s="81" t="s">
        <v>2916</v>
      </c>
      <c r="C404" s="129" t="s">
        <v>2917</v>
      </c>
      <c r="D404" s="130">
        <v>108327</v>
      </c>
      <c r="E404" s="142" t="s">
        <v>2918</v>
      </c>
      <c r="F404" s="74">
        <v>39805</v>
      </c>
      <c r="G404" s="74">
        <v>38390</v>
      </c>
      <c r="H404" s="74">
        <v>37665</v>
      </c>
      <c r="I404" s="75">
        <v>6277.5</v>
      </c>
      <c r="J404" s="75">
        <v>31387.5</v>
      </c>
      <c r="K404" s="75">
        <v>27621</v>
      </c>
      <c r="L404" s="75">
        <v>3766.5</v>
      </c>
      <c r="M404" s="76">
        <v>0.12</v>
      </c>
      <c r="N404" s="75">
        <v>472.5</v>
      </c>
      <c r="O404" s="75">
        <v>52</v>
      </c>
      <c r="P404" s="74">
        <v>20</v>
      </c>
      <c r="Q404" s="75">
        <v>28165.5</v>
      </c>
      <c r="R404" s="132">
        <v>550</v>
      </c>
      <c r="S404" s="132">
        <v>550</v>
      </c>
      <c r="T404" s="132">
        <v>28715.5</v>
      </c>
      <c r="U404" s="132"/>
      <c r="V404" s="75">
        <v>162</v>
      </c>
      <c r="W404" s="75">
        <f t="shared" si="7"/>
        <v>1360</v>
      </c>
      <c r="X404" s="75"/>
      <c r="Y404" s="146"/>
      <c r="Z404" s="145"/>
    </row>
    <row r="405" spans="1:26">
      <c r="A405" s="67"/>
      <c r="B405" s="84" t="s">
        <v>2919</v>
      </c>
      <c r="C405" s="69"/>
      <c r="D405" s="70"/>
      <c r="E405" s="69"/>
      <c r="F405" s="70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 t="str">
        <f t="shared" si="7"/>
        <v/>
      </c>
      <c r="X405" s="73"/>
      <c r="Y405" s="73"/>
      <c r="Z405" s="73"/>
    </row>
    <row r="406" spans="1:26">
      <c r="A406" s="67"/>
      <c r="B406" s="81" t="s">
        <v>2920</v>
      </c>
      <c r="C406" s="67" t="s">
        <v>1903</v>
      </c>
      <c r="D406" s="68">
        <v>105073</v>
      </c>
      <c r="E406" s="67" t="s">
        <v>1904</v>
      </c>
      <c r="F406" s="74">
        <v>33080</v>
      </c>
      <c r="G406" s="74">
        <v>31665</v>
      </c>
      <c r="H406" s="74">
        <v>30940</v>
      </c>
      <c r="I406" s="75">
        <v>5156.6666666666642</v>
      </c>
      <c r="J406" s="75">
        <v>25783.333333333336</v>
      </c>
      <c r="K406" s="75">
        <v>22689.333333333336</v>
      </c>
      <c r="L406" s="75">
        <v>3094</v>
      </c>
      <c r="M406" s="76">
        <v>0.12</v>
      </c>
      <c r="N406" s="75">
        <v>472.5</v>
      </c>
      <c r="O406" s="75">
        <v>52</v>
      </c>
      <c r="P406" s="74">
        <v>20</v>
      </c>
      <c r="Q406" s="75">
        <v>23233.833333333336</v>
      </c>
      <c r="R406" s="132">
        <v>550</v>
      </c>
      <c r="S406" s="132">
        <v>550</v>
      </c>
      <c r="T406" s="132">
        <v>23783.833333333336</v>
      </c>
      <c r="U406" s="132"/>
      <c r="V406" s="75">
        <v>154</v>
      </c>
      <c r="W406" s="75">
        <f t="shared" si="7"/>
        <v>1360</v>
      </c>
      <c r="X406" s="75"/>
      <c r="Y406" s="146"/>
      <c r="Z406" s="145"/>
    </row>
    <row r="407" spans="1:26">
      <c r="A407" s="117"/>
      <c r="B407" s="67" t="s">
        <v>2921</v>
      </c>
      <c r="C407" s="67" t="s">
        <v>1905</v>
      </c>
      <c r="D407" s="68">
        <v>105072</v>
      </c>
      <c r="E407" s="67" t="s">
        <v>1906</v>
      </c>
      <c r="F407" s="74">
        <v>34260</v>
      </c>
      <c r="G407" s="74">
        <v>33665</v>
      </c>
      <c r="H407" s="74">
        <v>32940</v>
      </c>
      <c r="I407" s="75">
        <v>5490</v>
      </c>
      <c r="J407" s="75">
        <v>27450</v>
      </c>
      <c r="K407" s="75">
        <v>24156</v>
      </c>
      <c r="L407" s="75">
        <v>3294</v>
      </c>
      <c r="M407" s="76">
        <v>0.12</v>
      </c>
      <c r="N407" s="75">
        <v>472.5</v>
      </c>
      <c r="O407" s="75">
        <v>52</v>
      </c>
      <c r="P407" s="74">
        <v>20</v>
      </c>
      <c r="Q407" s="75">
        <v>24700.5</v>
      </c>
      <c r="R407" s="132">
        <v>550</v>
      </c>
      <c r="S407" s="132">
        <v>550</v>
      </c>
      <c r="T407" s="132">
        <v>25250.5</v>
      </c>
      <c r="U407" s="132"/>
      <c r="V407" s="75">
        <v>142</v>
      </c>
      <c r="W407" s="75">
        <f t="shared" si="7"/>
        <v>540</v>
      </c>
      <c r="X407" s="75"/>
      <c r="Y407" s="146"/>
      <c r="Z407" s="145"/>
    </row>
    <row r="408" spans="1:26">
      <c r="A408" s="67"/>
      <c r="B408" s="67" t="s">
        <v>2922</v>
      </c>
      <c r="C408" s="67" t="s">
        <v>1907</v>
      </c>
      <c r="D408" s="68">
        <v>105075</v>
      </c>
      <c r="E408" s="67" t="s">
        <v>1908</v>
      </c>
      <c r="F408" s="74">
        <v>35580</v>
      </c>
      <c r="G408" s="74">
        <v>34165</v>
      </c>
      <c r="H408" s="74">
        <v>33440</v>
      </c>
      <c r="I408" s="75">
        <v>5573.3333333333321</v>
      </c>
      <c r="J408" s="75">
        <v>27866.666666666668</v>
      </c>
      <c r="K408" s="75">
        <v>24522.666666666668</v>
      </c>
      <c r="L408" s="75">
        <v>3344</v>
      </c>
      <c r="M408" s="76">
        <v>0.12</v>
      </c>
      <c r="N408" s="75">
        <v>472.5</v>
      </c>
      <c r="O408" s="75">
        <v>52</v>
      </c>
      <c r="P408" s="74">
        <v>20</v>
      </c>
      <c r="Q408" s="75">
        <v>25067.166666666668</v>
      </c>
      <c r="R408" s="132">
        <v>550</v>
      </c>
      <c r="S408" s="132">
        <v>550</v>
      </c>
      <c r="T408" s="132">
        <v>25617.166666666668</v>
      </c>
      <c r="U408" s="132"/>
      <c r="V408" s="75">
        <v>157</v>
      </c>
      <c r="W408" s="75">
        <f t="shared" si="7"/>
        <v>1360</v>
      </c>
      <c r="X408" s="75"/>
      <c r="Y408" s="146"/>
      <c r="Z408" s="145"/>
    </row>
    <row r="409" spans="1:26">
      <c r="A409" s="67"/>
      <c r="B409" s="67" t="s">
        <v>2923</v>
      </c>
      <c r="C409" s="67" t="s">
        <v>1909</v>
      </c>
      <c r="D409" s="68">
        <v>105077</v>
      </c>
      <c r="E409" s="67" t="s">
        <v>1910</v>
      </c>
      <c r="F409" s="74">
        <v>36760</v>
      </c>
      <c r="G409" s="74">
        <v>36165</v>
      </c>
      <c r="H409" s="74">
        <v>35440</v>
      </c>
      <c r="I409" s="75">
        <v>5906.6666666666642</v>
      </c>
      <c r="J409" s="75">
        <v>29533.333333333336</v>
      </c>
      <c r="K409" s="75">
        <v>25989.333333333336</v>
      </c>
      <c r="L409" s="75">
        <v>3544</v>
      </c>
      <c r="M409" s="76">
        <v>0.12</v>
      </c>
      <c r="N409" s="75">
        <v>472.5</v>
      </c>
      <c r="O409" s="75">
        <v>52</v>
      </c>
      <c r="P409" s="74">
        <v>20</v>
      </c>
      <c r="Q409" s="75">
        <v>26533.833333333336</v>
      </c>
      <c r="R409" s="132">
        <v>550</v>
      </c>
      <c r="S409" s="132">
        <v>550</v>
      </c>
      <c r="T409" s="132">
        <v>27083.833333333336</v>
      </c>
      <c r="U409" s="132"/>
      <c r="V409" s="75">
        <v>143</v>
      </c>
      <c r="W409" s="75">
        <f t="shared" si="7"/>
        <v>540</v>
      </c>
      <c r="X409" s="75"/>
      <c r="Y409" s="146"/>
      <c r="Z409" s="145"/>
    </row>
    <row r="410" spans="1:26">
      <c r="A410" s="67"/>
      <c r="B410" s="67" t="s">
        <v>2924</v>
      </c>
      <c r="C410" s="67" t="s">
        <v>1911</v>
      </c>
      <c r="D410" s="68">
        <v>105074</v>
      </c>
      <c r="E410" s="67" t="s">
        <v>1912</v>
      </c>
      <c r="F410" s="74">
        <v>35580</v>
      </c>
      <c r="G410" s="74">
        <v>34165</v>
      </c>
      <c r="H410" s="74">
        <v>33440</v>
      </c>
      <c r="I410" s="75">
        <v>5573.3333333333321</v>
      </c>
      <c r="J410" s="75">
        <v>27866.666666666668</v>
      </c>
      <c r="K410" s="75">
        <v>24522.666666666668</v>
      </c>
      <c r="L410" s="75">
        <v>3344</v>
      </c>
      <c r="M410" s="76">
        <v>0.12</v>
      </c>
      <c r="N410" s="75">
        <v>472.5</v>
      </c>
      <c r="O410" s="75">
        <v>52</v>
      </c>
      <c r="P410" s="74">
        <v>20</v>
      </c>
      <c r="Q410" s="75">
        <v>25067.166666666668</v>
      </c>
      <c r="R410" s="132">
        <v>550</v>
      </c>
      <c r="S410" s="132">
        <v>550</v>
      </c>
      <c r="T410" s="132">
        <v>25617.166666666668</v>
      </c>
      <c r="U410" s="132"/>
      <c r="V410" s="75">
        <v>157</v>
      </c>
      <c r="W410" s="75">
        <f t="shared" si="7"/>
        <v>1360</v>
      </c>
      <c r="X410" s="75"/>
      <c r="Y410" s="146"/>
      <c r="Z410" s="145"/>
    </row>
    <row r="411" spans="1:26">
      <c r="A411" s="119"/>
      <c r="B411" s="67" t="s">
        <v>2925</v>
      </c>
      <c r="C411" s="67" t="s">
        <v>1913</v>
      </c>
      <c r="D411" s="68">
        <v>105078</v>
      </c>
      <c r="E411" s="67" t="s">
        <v>1914</v>
      </c>
      <c r="F411" s="74">
        <v>36760</v>
      </c>
      <c r="G411" s="74">
        <v>36165</v>
      </c>
      <c r="H411" s="74">
        <v>35440</v>
      </c>
      <c r="I411" s="75">
        <v>5906.6666666666642</v>
      </c>
      <c r="J411" s="75">
        <v>29533.333333333336</v>
      </c>
      <c r="K411" s="75">
        <v>25989.333333333336</v>
      </c>
      <c r="L411" s="75">
        <v>3544</v>
      </c>
      <c r="M411" s="76">
        <v>0.12</v>
      </c>
      <c r="N411" s="75">
        <v>472.5</v>
      </c>
      <c r="O411" s="75">
        <v>52</v>
      </c>
      <c r="P411" s="74">
        <v>20</v>
      </c>
      <c r="Q411" s="75">
        <v>26533.833333333336</v>
      </c>
      <c r="R411" s="132">
        <v>550</v>
      </c>
      <c r="S411" s="132">
        <v>550</v>
      </c>
      <c r="T411" s="132">
        <v>27083.833333333336</v>
      </c>
      <c r="U411" s="132"/>
      <c r="V411" s="75">
        <v>144</v>
      </c>
      <c r="W411" s="75">
        <f t="shared" si="7"/>
        <v>540</v>
      </c>
      <c r="X411" s="75"/>
      <c r="Y411" s="146"/>
      <c r="Z411" s="145"/>
    </row>
    <row r="412" spans="1:26">
      <c r="A412" s="67"/>
      <c r="B412" s="67" t="s">
        <v>2926</v>
      </c>
      <c r="C412" s="67" t="s">
        <v>1915</v>
      </c>
      <c r="D412" s="68">
        <v>105076</v>
      </c>
      <c r="E412" s="67" t="s">
        <v>1916</v>
      </c>
      <c r="F412" s="74">
        <v>38080</v>
      </c>
      <c r="G412" s="74">
        <v>36665</v>
      </c>
      <c r="H412" s="74">
        <v>35940</v>
      </c>
      <c r="I412" s="75">
        <v>5990</v>
      </c>
      <c r="J412" s="75">
        <v>29950</v>
      </c>
      <c r="K412" s="75">
        <v>26356</v>
      </c>
      <c r="L412" s="75">
        <v>3594</v>
      </c>
      <c r="M412" s="76">
        <v>0.12</v>
      </c>
      <c r="N412" s="75">
        <v>472.5</v>
      </c>
      <c r="O412" s="75">
        <v>52</v>
      </c>
      <c r="P412" s="74">
        <v>20</v>
      </c>
      <c r="Q412" s="75">
        <v>26900.5</v>
      </c>
      <c r="R412" s="132">
        <v>550</v>
      </c>
      <c r="S412" s="132">
        <v>550</v>
      </c>
      <c r="T412" s="132">
        <v>27450.5</v>
      </c>
      <c r="U412" s="132"/>
      <c r="V412" s="75">
        <v>158</v>
      </c>
      <c r="W412" s="75">
        <f t="shared" si="7"/>
        <v>1360</v>
      </c>
      <c r="X412" s="75"/>
      <c r="Y412" s="146"/>
      <c r="Z412" s="145"/>
    </row>
    <row r="413" spans="1:26">
      <c r="A413" s="67"/>
      <c r="B413" s="67" t="s">
        <v>2927</v>
      </c>
      <c r="C413" s="67" t="s">
        <v>1917</v>
      </c>
      <c r="D413" s="68">
        <v>105079</v>
      </c>
      <c r="E413" s="67" t="s">
        <v>1918</v>
      </c>
      <c r="F413" s="74">
        <v>39260</v>
      </c>
      <c r="G413" s="74">
        <v>38665</v>
      </c>
      <c r="H413" s="74">
        <v>37940</v>
      </c>
      <c r="I413" s="75">
        <v>6323.3333333333321</v>
      </c>
      <c r="J413" s="75">
        <v>31616.666666666668</v>
      </c>
      <c r="K413" s="75">
        <v>27822.666666666668</v>
      </c>
      <c r="L413" s="75">
        <v>3794</v>
      </c>
      <c r="M413" s="76">
        <v>0.12</v>
      </c>
      <c r="N413" s="75">
        <v>472.5</v>
      </c>
      <c r="O413" s="75">
        <v>52</v>
      </c>
      <c r="P413" s="74">
        <v>20</v>
      </c>
      <c r="Q413" s="75">
        <v>28367.166666666668</v>
      </c>
      <c r="R413" s="132">
        <v>550</v>
      </c>
      <c r="S413" s="132">
        <v>550</v>
      </c>
      <c r="T413" s="132">
        <v>28917.166666666668</v>
      </c>
      <c r="U413" s="132"/>
      <c r="V413" s="75">
        <v>145</v>
      </c>
      <c r="W413" s="75">
        <f t="shared" si="7"/>
        <v>540</v>
      </c>
      <c r="X413" s="75"/>
      <c r="Y413" s="146"/>
      <c r="Z413" s="145"/>
    </row>
    <row r="414" spans="1:26">
      <c r="A414" s="67"/>
      <c r="B414" s="67" t="s">
        <v>2928</v>
      </c>
      <c r="C414" s="67" t="s">
        <v>1919</v>
      </c>
      <c r="D414" s="68">
        <v>105081</v>
      </c>
      <c r="E414" s="67" t="s">
        <v>1920</v>
      </c>
      <c r="F414" s="74">
        <v>42080</v>
      </c>
      <c r="G414" s="74">
        <v>40665</v>
      </c>
      <c r="H414" s="74">
        <v>39940</v>
      </c>
      <c r="I414" s="75">
        <v>6656.6666666666642</v>
      </c>
      <c r="J414" s="75">
        <v>33283.333333333336</v>
      </c>
      <c r="K414" s="75">
        <v>29289.333333333336</v>
      </c>
      <c r="L414" s="75">
        <v>3994</v>
      </c>
      <c r="M414" s="76">
        <v>0.12</v>
      </c>
      <c r="N414" s="75">
        <v>472.5</v>
      </c>
      <c r="O414" s="75">
        <v>52</v>
      </c>
      <c r="P414" s="74">
        <v>20</v>
      </c>
      <c r="Q414" s="75">
        <v>29833.833333333336</v>
      </c>
      <c r="R414" s="132">
        <v>550</v>
      </c>
      <c r="S414" s="132">
        <v>550</v>
      </c>
      <c r="T414" s="132">
        <v>30383.833333333336</v>
      </c>
      <c r="U414" s="132"/>
      <c r="V414" s="75">
        <v>158</v>
      </c>
      <c r="W414" s="75">
        <f t="shared" si="7"/>
        <v>1360</v>
      </c>
      <c r="X414" s="75"/>
      <c r="Y414" s="146"/>
      <c r="Z414" s="145"/>
    </row>
    <row r="415" spans="1:26">
      <c r="A415" s="67"/>
      <c r="B415" s="67" t="s">
        <v>2929</v>
      </c>
      <c r="C415" s="67" t="s">
        <v>1921</v>
      </c>
      <c r="D415" s="68">
        <v>105071</v>
      </c>
      <c r="E415" s="67" t="s">
        <v>1922</v>
      </c>
      <c r="F415" s="74">
        <v>38080</v>
      </c>
      <c r="G415" s="74">
        <v>36665</v>
      </c>
      <c r="H415" s="74">
        <v>35940</v>
      </c>
      <c r="I415" s="75">
        <v>5990</v>
      </c>
      <c r="J415" s="75">
        <v>29950</v>
      </c>
      <c r="K415" s="75">
        <v>26356</v>
      </c>
      <c r="L415" s="75">
        <v>3594</v>
      </c>
      <c r="M415" s="76">
        <v>0.12</v>
      </c>
      <c r="N415" s="75">
        <v>472.5</v>
      </c>
      <c r="O415" s="75">
        <v>52</v>
      </c>
      <c r="P415" s="74">
        <v>20</v>
      </c>
      <c r="Q415" s="75">
        <v>26900.5</v>
      </c>
      <c r="R415" s="132">
        <v>550</v>
      </c>
      <c r="S415" s="132">
        <v>550</v>
      </c>
      <c r="T415" s="132">
        <v>27450.5</v>
      </c>
      <c r="U415" s="132"/>
      <c r="V415" s="75">
        <v>158</v>
      </c>
      <c r="W415" s="75">
        <f t="shared" si="7"/>
        <v>1360</v>
      </c>
      <c r="X415" s="75"/>
      <c r="Y415" s="146"/>
      <c r="Z415" s="145"/>
    </row>
    <row r="416" spans="1:26">
      <c r="A416" s="67"/>
      <c r="B416" s="67" t="s">
        <v>2930</v>
      </c>
      <c r="C416" s="67" t="s">
        <v>1923</v>
      </c>
      <c r="D416" s="68">
        <v>105080</v>
      </c>
      <c r="E416" s="67" t="s">
        <v>1924</v>
      </c>
      <c r="F416" s="74">
        <v>39260</v>
      </c>
      <c r="G416" s="74">
        <v>38665</v>
      </c>
      <c r="H416" s="74">
        <v>37940</v>
      </c>
      <c r="I416" s="75">
        <v>6323.3333333333321</v>
      </c>
      <c r="J416" s="75">
        <v>31616.666666666668</v>
      </c>
      <c r="K416" s="75">
        <v>27822.666666666668</v>
      </c>
      <c r="L416" s="75">
        <v>3794</v>
      </c>
      <c r="M416" s="76">
        <v>0.12</v>
      </c>
      <c r="N416" s="75">
        <v>472.5</v>
      </c>
      <c r="O416" s="75">
        <v>52</v>
      </c>
      <c r="P416" s="74">
        <v>20</v>
      </c>
      <c r="Q416" s="75">
        <v>28367.166666666668</v>
      </c>
      <c r="R416" s="132">
        <v>550</v>
      </c>
      <c r="S416" s="132">
        <v>550</v>
      </c>
      <c r="T416" s="132">
        <v>28917.166666666668</v>
      </c>
      <c r="U416" s="132"/>
      <c r="V416" s="75">
        <v>145</v>
      </c>
      <c r="W416" s="75">
        <f t="shared" si="7"/>
        <v>540</v>
      </c>
      <c r="X416" s="75"/>
      <c r="Y416" s="146"/>
      <c r="Z416" s="145"/>
    </row>
    <row r="417" spans="1:26">
      <c r="A417" s="67"/>
      <c r="B417" s="67" t="s">
        <v>2931</v>
      </c>
      <c r="C417" s="67" t="s">
        <v>1925</v>
      </c>
      <c r="D417" s="68">
        <v>105082</v>
      </c>
      <c r="E417" s="67" t="s">
        <v>1926</v>
      </c>
      <c r="F417" s="74">
        <v>42080</v>
      </c>
      <c r="G417" s="74">
        <v>40665</v>
      </c>
      <c r="H417" s="74">
        <v>39940</v>
      </c>
      <c r="I417" s="75">
        <v>6656.6666666666642</v>
      </c>
      <c r="J417" s="75">
        <v>33283.333333333336</v>
      </c>
      <c r="K417" s="75">
        <v>29289.333333333336</v>
      </c>
      <c r="L417" s="75">
        <v>3994</v>
      </c>
      <c r="M417" s="76">
        <v>0.12</v>
      </c>
      <c r="N417" s="75">
        <v>472.5</v>
      </c>
      <c r="O417" s="75">
        <v>52</v>
      </c>
      <c r="P417" s="74">
        <v>20</v>
      </c>
      <c r="Q417" s="75">
        <v>29833.833333333336</v>
      </c>
      <c r="R417" s="132">
        <v>550</v>
      </c>
      <c r="S417" s="132">
        <v>550</v>
      </c>
      <c r="T417" s="132">
        <v>30383.833333333336</v>
      </c>
      <c r="U417" s="132"/>
      <c r="V417" s="75">
        <v>158</v>
      </c>
      <c r="W417" s="75">
        <f t="shared" si="7"/>
        <v>1360</v>
      </c>
      <c r="X417" s="75"/>
      <c r="Y417" s="146"/>
      <c r="Z417" s="145"/>
    </row>
    <row r="418" spans="1:26">
      <c r="A418" s="67"/>
      <c r="B418" s="84" t="s">
        <v>2932</v>
      </c>
      <c r="C418" s="69"/>
      <c r="D418" s="70"/>
      <c r="E418" s="69"/>
      <c r="F418" s="70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 t="str">
        <f t="shared" si="7"/>
        <v/>
      </c>
      <c r="X418" s="73"/>
      <c r="Y418" s="73"/>
      <c r="Z418" s="73"/>
    </row>
    <row r="419" spans="1:26">
      <c r="A419" s="67"/>
      <c r="B419" s="81" t="s">
        <v>2933</v>
      </c>
      <c r="C419" s="67" t="s">
        <v>1907</v>
      </c>
      <c r="D419" s="68">
        <v>105075</v>
      </c>
      <c r="E419" s="67" t="s">
        <v>1927</v>
      </c>
      <c r="F419" s="74">
        <v>36080</v>
      </c>
      <c r="G419" s="74">
        <v>34665</v>
      </c>
      <c r="H419" s="74">
        <v>33940</v>
      </c>
      <c r="I419" s="75">
        <v>5656.6666666666642</v>
      </c>
      <c r="J419" s="75">
        <v>28283.333333333336</v>
      </c>
      <c r="K419" s="75">
        <v>24889.333333333336</v>
      </c>
      <c r="L419" s="75">
        <v>3394</v>
      </c>
      <c r="M419" s="76">
        <v>0.12</v>
      </c>
      <c r="N419" s="75">
        <v>472.5</v>
      </c>
      <c r="O419" s="75">
        <v>52</v>
      </c>
      <c r="P419" s="74">
        <v>20</v>
      </c>
      <c r="Q419" s="75">
        <v>25433.833333333336</v>
      </c>
      <c r="R419" s="132">
        <v>550</v>
      </c>
      <c r="S419" s="132">
        <v>550</v>
      </c>
      <c r="T419" s="132">
        <v>25983.833333333336</v>
      </c>
      <c r="U419" s="132"/>
      <c r="V419" s="75">
        <v>157</v>
      </c>
      <c r="W419" s="75">
        <f t="shared" si="7"/>
        <v>1360</v>
      </c>
      <c r="X419" s="75"/>
      <c r="Y419" s="146"/>
      <c r="Z419" s="145"/>
    </row>
    <row r="420" spans="1:26">
      <c r="A420" s="67"/>
      <c r="B420" s="67" t="s">
        <v>2934</v>
      </c>
      <c r="C420" s="67" t="s">
        <v>1911</v>
      </c>
      <c r="D420" s="68">
        <v>105074</v>
      </c>
      <c r="E420" s="67" t="s">
        <v>1928</v>
      </c>
      <c r="F420" s="74">
        <v>36080</v>
      </c>
      <c r="G420" s="74">
        <v>34665</v>
      </c>
      <c r="H420" s="74">
        <v>33940</v>
      </c>
      <c r="I420" s="75">
        <v>5656.6666666666642</v>
      </c>
      <c r="J420" s="75">
        <v>28283.333333333336</v>
      </c>
      <c r="K420" s="75">
        <v>24889.333333333336</v>
      </c>
      <c r="L420" s="75">
        <v>3394</v>
      </c>
      <c r="M420" s="76">
        <v>0.12</v>
      </c>
      <c r="N420" s="75">
        <v>472.5</v>
      </c>
      <c r="O420" s="75">
        <v>52</v>
      </c>
      <c r="P420" s="74">
        <v>20</v>
      </c>
      <c r="Q420" s="75">
        <v>25433.833333333336</v>
      </c>
      <c r="R420" s="132">
        <v>550</v>
      </c>
      <c r="S420" s="132">
        <v>550</v>
      </c>
      <c r="T420" s="132">
        <v>25983.833333333336</v>
      </c>
      <c r="U420" s="132"/>
      <c r="V420" s="75">
        <v>157</v>
      </c>
      <c r="W420" s="75">
        <f t="shared" si="7"/>
        <v>1360</v>
      </c>
      <c r="X420" s="75"/>
      <c r="Y420" s="146"/>
      <c r="Z420" s="145"/>
    </row>
    <row r="421" spans="1:26">
      <c r="A421" s="67"/>
      <c r="B421" s="67" t="s">
        <v>2935</v>
      </c>
      <c r="C421" s="67" t="s">
        <v>1909</v>
      </c>
      <c r="D421" s="68">
        <v>105077</v>
      </c>
      <c r="E421" s="67" t="s">
        <v>1929</v>
      </c>
      <c r="F421" s="74">
        <v>37260</v>
      </c>
      <c r="G421" s="74">
        <v>36665</v>
      </c>
      <c r="H421" s="74">
        <v>35940</v>
      </c>
      <c r="I421" s="75">
        <v>5990</v>
      </c>
      <c r="J421" s="75">
        <v>29950</v>
      </c>
      <c r="K421" s="75">
        <v>26356</v>
      </c>
      <c r="L421" s="75">
        <v>3594</v>
      </c>
      <c r="M421" s="76">
        <v>0.12</v>
      </c>
      <c r="N421" s="75">
        <v>472.5</v>
      </c>
      <c r="O421" s="75">
        <v>52</v>
      </c>
      <c r="P421" s="74">
        <v>20</v>
      </c>
      <c r="Q421" s="75">
        <v>26900.5</v>
      </c>
      <c r="R421" s="132">
        <v>550</v>
      </c>
      <c r="S421" s="132">
        <v>550</v>
      </c>
      <c r="T421" s="132">
        <v>27450.5</v>
      </c>
      <c r="U421" s="132"/>
      <c r="V421" s="75">
        <v>143</v>
      </c>
      <c r="W421" s="75">
        <f t="shared" si="7"/>
        <v>540</v>
      </c>
      <c r="X421" s="75"/>
      <c r="Y421" s="146"/>
      <c r="Z421" s="145"/>
    </row>
    <row r="422" spans="1:26">
      <c r="A422" s="67"/>
      <c r="B422" s="67" t="s">
        <v>2936</v>
      </c>
      <c r="C422" s="67" t="s">
        <v>1913</v>
      </c>
      <c r="D422" s="68">
        <v>105078</v>
      </c>
      <c r="E422" s="67" t="s">
        <v>1930</v>
      </c>
      <c r="F422" s="74">
        <v>37260</v>
      </c>
      <c r="G422" s="74">
        <v>36665</v>
      </c>
      <c r="H422" s="74">
        <v>35940</v>
      </c>
      <c r="I422" s="75">
        <v>5990</v>
      </c>
      <c r="J422" s="75">
        <v>29950</v>
      </c>
      <c r="K422" s="75">
        <v>26356</v>
      </c>
      <c r="L422" s="75">
        <v>3594</v>
      </c>
      <c r="M422" s="76">
        <v>0.12</v>
      </c>
      <c r="N422" s="75">
        <v>472.5</v>
      </c>
      <c r="O422" s="75">
        <v>52</v>
      </c>
      <c r="P422" s="74">
        <v>20</v>
      </c>
      <c r="Q422" s="75">
        <v>26900.5</v>
      </c>
      <c r="R422" s="132">
        <v>550</v>
      </c>
      <c r="S422" s="132">
        <v>550</v>
      </c>
      <c r="T422" s="132">
        <v>27450.5</v>
      </c>
      <c r="U422" s="132"/>
      <c r="V422" s="75">
        <v>144</v>
      </c>
      <c r="W422" s="75">
        <f t="shared" si="7"/>
        <v>540</v>
      </c>
      <c r="X422" s="75"/>
      <c r="Y422" s="146"/>
      <c r="Z422" s="145"/>
    </row>
    <row r="423" spans="1:26">
      <c r="A423" s="67"/>
      <c r="B423" s="84" t="s">
        <v>2937</v>
      </c>
      <c r="C423" s="69"/>
      <c r="D423" s="70"/>
      <c r="E423" s="69"/>
      <c r="F423" s="70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 t="str">
        <f t="shared" si="7"/>
        <v/>
      </c>
      <c r="X423" s="69"/>
      <c r="Y423" s="69"/>
      <c r="Z423" s="69"/>
    </row>
    <row r="424" spans="1:26">
      <c r="A424" s="67"/>
      <c r="B424" s="81" t="s">
        <v>2938</v>
      </c>
      <c r="C424" s="67" t="s">
        <v>1931</v>
      </c>
      <c r="D424" s="68">
        <v>105083</v>
      </c>
      <c r="E424" s="67" t="s">
        <v>1932</v>
      </c>
      <c r="F424" s="74">
        <v>36245</v>
      </c>
      <c r="G424" s="74">
        <v>35750</v>
      </c>
      <c r="H424" s="74">
        <v>35025</v>
      </c>
      <c r="I424" s="75">
        <v>5837.5</v>
      </c>
      <c r="J424" s="75">
        <v>29187.5</v>
      </c>
      <c r="K424" s="75">
        <v>25685</v>
      </c>
      <c r="L424" s="75">
        <v>3502.5</v>
      </c>
      <c r="M424" s="76">
        <v>0.12</v>
      </c>
      <c r="N424" s="75">
        <v>472.5</v>
      </c>
      <c r="O424" s="75">
        <v>52</v>
      </c>
      <c r="P424" s="74">
        <v>20</v>
      </c>
      <c r="Q424" s="75">
        <v>26229.5</v>
      </c>
      <c r="R424" s="132">
        <v>550</v>
      </c>
      <c r="S424" s="132">
        <v>550</v>
      </c>
      <c r="T424" s="132">
        <v>26779.5</v>
      </c>
      <c r="U424" s="132"/>
      <c r="V424" s="75">
        <v>129</v>
      </c>
      <c r="W424" s="75">
        <f t="shared" si="7"/>
        <v>440</v>
      </c>
      <c r="X424" s="75"/>
      <c r="Y424" s="146"/>
      <c r="Z424" s="145"/>
    </row>
    <row r="425" spans="1:26">
      <c r="A425" s="67"/>
      <c r="B425" s="81" t="s">
        <v>2939</v>
      </c>
      <c r="C425" s="67" t="s">
        <v>1933</v>
      </c>
      <c r="D425" s="68">
        <v>105084</v>
      </c>
      <c r="E425" s="67" t="s">
        <v>1934</v>
      </c>
      <c r="F425" s="74">
        <v>38745</v>
      </c>
      <c r="G425" s="74">
        <v>38250</v>
      </c>
      <c r="H425" s="74">
        <v>37525</v>
      </c>
      <c r="I425" s="75">
        <v>6254.1666666666642</v>
      </c>
      <c r="J425" s="75">
        <v>31270.833333333336</v>
      </c>
      <c r="K425" s="75">
        <v>27518.333333333336</v>
      </c>
      <c r="L425" s="75">
        <v>3752.5</v>
      </c>
      <c r="M425" s="90">
        <v>0.12</v>
      </c>
      <c r="N425" s="75">
        <v>472.5</v>
      </c>
      <c r="O425" s="75">
        <v>52</v>
      </c>
      <c r="P425" s="74">
        <v>20</v>
      </c>
      <c r="Q425" s="75">
        <v>28062.833333333336</v>
      </c>
      <c r="R425" s="132">
        <v>550</v>
      </c>
      <c r="S425" s="132">
        <v>550</v>
      </c>
      <c r="T425" s="132">
        <v>28612.833333333336</v>
      </c>
      <c r="U425" s="132"/>
      <c r="V425" s="75">
        <v>130</v>
      </c>
      <c r="W425" s="75">
        <f t="shared" si="7"/>
        <v>440</v>
      </c>
      <c r="X425" s="75"/>
      <c r="Y425" s="146"/>
      <c r="Z425" s="145"/>
    </row>
    <row r="426" spans="1:26">
      <c r="A426" s="67"/>
      <c r="B426" s="81" t="s">
        <v>2940</v>
      </c>
      <c r="C426" s="67" t="s">
        <v>1935</v>
      </c>
      <c r="D426" s="68">
        <v>105086</v>
      </c>
      <c r="E426" s="67" t="s">
        <v>1936</v>
      </c>
      <c r="F426" s="74">
        <v>38845</v>
      </c>
      <c r="G426" s="74">
        <v>38250</v>
      </c>
      <c r="H426" s="74">
        <v>37525</v>
      </c>
      <c r="I426" s="75">
        <v>6254.1666666666642</v>
      </c>
      <c r="J426" s="75">
        <v>31270.833333333336</v>
      </c>
      <c r="K426" s="75">
        <v>27518.333333333336</v>
      </c>
      <c r="L426" s="75">
        <v>3752.5</v>
      </c>
      <c r="M426" s="76">
        <v>0.12</v>
      </c>
      <c r="N426" s="75">
        <v>472.5</v>
      </c>
      <c r="O426" s="75">
        <v>52</v>
      </c>
      <c r="P426" s="74">
        <v>20</v>
      </c>
      <c r="Q426" s="75">
        <v>28062.833333333336</v>
      </c>
      <c r="R426" s="132">
        <v>550</v>
      </c>
      <c r="S426" s="132">
        <v>550</v>
      </c>
      <c r="T426" s="132">
        <v>28612.833333333336</v>
      </c>
      <c r="U426" s="132"/>
      <c r="V426" s="75">
        <v>131</v>
      </c>
      <c r="W426" s="75">
        <f t="shared" si="7"/>
        <v>540</v>
      </c>
      <c r="X426" s="75"/>
      <c r="Y426" s="146"/>
      <c r="Z426" s="145"/>
    </row>
    <row r="427" spans="1:26">
      <c r="A427" s="67"/>
      <c r="B427" s="81" t="s">
        <v>2941</v>
      </c>
      <c r="C427" s="67" t="s">
        <v>1937</v>
      </c>
      <c r="D427" s="68">
        <v>105085</v>
      </c>
      <c r="E427" s="67" t="s">
        <v>1938</v>
      </c>
      <c r="F427" s="74">
        <v>41345</v>
      </c>
      <c r="G427" s="74">
        <v>40750</v>
      </c>
      <c r="H427" s="74">
        <v>40025</v>
      </c>
      <c r="I427" s="75">
        <v>6670.8333333333285</v>
      </c>
      <c r="J427" s="75">
        <v>33354.166666666672</v>
      </c>
      <c r="K427" s="75">
        <v>29351.666666666672</v>
      </c>
      <c r="L427" s="75">
        <v>4002.5</v>
      </c>
      <c r="M427" s="76">
        <v>0.12</v>
      </c>
      <c r="N427" s="75">
        <v>472.5</v>
      </c>
      <c r="O427" s="75">
        <v>52</v>
      </c>
      <c r="P427" s="74">
        <v>20</v>
      </c>
      <c r="Q427" s="75">
        <v>29896.166666666672</v>
      </c>
      <c r="R427" s="132">
        <v>550</v>
      </c>
      <c r="S427" s="132">
        <v>550</v>
      </c>
      <c r="T427" s="132">
        <v>30446.166666666672</v>
      </c>
      <c r="U427" s="132"/>
      <c r="V427" s="75">
        <v>134</v>
      </c>
      <c r="W427" s="75">
        <f t="shared" si="7"/>
        <v>540</v>
      </c>
      <c r="X427" s="75"/>
      <c r="Y427" s="146"/>
      <c r="Z427" s="145"/>
    </row>
    <row r="428" spans="1:26">
      <c r="A428" s="67"/>
      <c r="B428" s="81" t="s">
        <v>2942</v>
      </c>
      <c r="C428" s="67" t="s">
        <v>1939</v>
      </c>
      <c r="D428" s="68">
        <v>105097</v>
      </c>
      <c r="E428" s="67" t="s">
        <v>1940</v>
      </c>
      <c r="F428" s="74">
        <v>42935</v>
      </c>
      <c r="G428" s="74">
        <v>42340</v>
      </c>
      <c r="H428" s="74">
        <v>41615</v>
      </c>
      <c r="I428" s="75">
        <v>6935.8333333333285</v>
      </c>
      <c r="J428" s="75">
        <v>34679.166666666672</v>
      </c>
      <c r="K428" s="75">
        <v>30517.666666666672</v>
      </c>
      <c r="L428" s="75">
        <v>4161.5</v>
      </c>
      <c r="M428" s="76">
        <v>0.12</v>
      </c>
      <c r="N428" s="75">
        <v>472.5</v>
      </c>
      <c r="O428" s="75">
        <v>52</v>
      </c>
      <c r="P428" s="74">
        <v>20</v>
      </c>
      <c r="Q428" s="75">
        <v>31062.166666666672</v>
      </c>
      <c r="R428" s="132">
        <v>550</v>
      </c>
      <c r="S428" s="132">
        <v>550</v>
      </c>
      <c r="T428" s="132">
        <v>31612.166666666672</v>
      </c>
      <c r="U428" s="132"/>
      <c r="V428" s="75">
        <v>149</v>
      </c>
      <c r="W428" s="75">
        <f t="shared" si="7"/>
        <v>540</v>
      </c>
      <c r="X428" s="75"/>
      <c r="Y428" s="146"/>
      <c r="Z428" s="145"/>
    </row>
    <row r="429" spans="1:26">
      <c r="A429" s="67"/>
      <c r="B429" s="81" t="s">
        <v>2943</v>
      </c>
      <c r="C429" s="67" t="s">
        <v>1941</v>
      </c>
      <c r="D429" s="68">
        <v>105087</v>
      </c>
      <c r="E429" s="67" t="s">
        <v>1942</v>
      </c>
      <c r="F429" s="74">
        <v>41345</v>
      </c>
      <c r="G429" s="74">
        <v>40750</v>
      </c>
      <c r="H429" s="74">
        <v>40025</v>
      </c>
      <c r="I429" s="75">
        <v>6670.8333333333285</v>
      </c>
      <c r="J429" s="75">
        <v>33354.166666666672</v>
      </c>
      <c r="K429" s="75">
        <v>29351.666666666672</v>
      </c>
      <c r="L429" s="75">
        <v>4002.5</v>
      </c>
      <c r="M429" s="76">
        <v>0.12</v>
      </c>
      <c r="N429" s="75">
        <v>472.5</v>
      </c>
      <c r="O429" s="75">
        <v>52</v>
      </c>
      <c r="P429" s="74">
        <v>20</v>
      </c>
      <c r="Q429" s="75">
        <v>29896.166666666672</v>
      </c>
      <c r="R429" s="132">
        <v>550</v>
      </c>
      <c r="S429" s="132">
        <v>550</v>
      </c>
      <c r="T429" s="132">
        <v>30446.166666666672</v>
      </c>
      <c r="U429" s="132"/>
      <c r="V429" s="75">
        <v>133</v>
      </c>
      <c r="W429" s="75">
        <f t="shared" si="7"/>
        <v>540</v>
      </c>
      <c r="X429" s="75"/>
      <c r="Y429" s="146"/>
      <c r="Z429" s="145"/>
    </row>
    <row r="430" spans="1:26">
      <c r="A430" s="119"/>
      <c r="B430" s="81" t="s">
        <v>2944</v>
      </c>
      <c r="C430" s="67" t="s">
        <v>1943</v>
      </c>
      <c r="D430" s="68">
        <v>105098</v>
      </c>
      <c r="E430" s="67" t="s">
        <v>1944</v>
      </c>
      <c r="F430" s="74">
        <v>42935</v>
      </c>
      <c r="G430" s="74">
        <v>42340</v>
      </c>
      <c r="H430" s="74">
        <v>41615</v>
      </c>
      <c r="I430" s="75">
        <v>6935.8333333333285</v>
      </c>
      <c r="J430" s="75">
        <v>34679.166666666672</v>
      </c>
      <c r="K430" s="75">
        <v>30517.666666666672</v>
      </c>
      <c r="L430" s="75">
        <v>4161.5</v>
      </c>
      <c r="M430" s="76">
        <v>0.12</v>
      </c>
      <c r="N430" s="75">
        <v>472.5</v>
      </c>
      <c r="O430" s="75">
        <v>52</v>
      </c>
      <c r="P430" s="74">
        <v>20</v>
      </c>
      <c r="Q430" s="75">
        <v>31062.166666666672</v>
      </c>
      <c r="R430" s="132">
        <v>550</v>
      </c>
      <c r="S430" s="132">
        <v>550</v>
      </c>
      <c r="T430" s="132">
        <v>31612.166666666672</v>
      </c>
      <c r="U430" s="132"/>
      <c r="V430" s="75">
        <v>148</v>
      </c>
      <c r="W430" s="75">
        <f t="shared" si="7"/>
        <v>540</v>
      </c>
      <c r="X430" s="75"/>
      <c r="Y430" s="146"/>
      <c r="Z430" s="145"/>
    </row>
    <row r="431" spans="1:26">
      <c r="A431" s="67"/>
      <c r="B431" s="84" t="s">
        <v>2945</v>
      </c>
      <c r="C431" s="69"/>
      <c r="D431" s="70"/>
      <c r="E431" s="69"/>
      <c r="F431" s="70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 t="str">
        <f t="shared" si="7"/>
        <v/>
      </c>
      <c r="X431" s="69"/>
      <c r="Y431" s="69"/>
      <c r="Z431" s="69"/>
    </row>
    <row r="432" spans="1:26">
      <c r="A432" s="67"/>
      <c r="B432" s="81" t="s">
        <v>2946</v>
      </c>
      <c r="C432" s="67" t="s">
        <v>1933</v>
      </c>
      <c r="D432" s="68">
        <v>105084</v>
      </c>
      <c r="E432" s="67" t="s">
        <v>1945</v>
      </c>
      <c r="F432" s="74">
        <v>39245</v>
      </c>
      <c r="G432" s="74">
        <v>38750</v>
      </c>
      <c r="H432" s="74">
        <v>38025</v>
      </c>
      <c r="I432" s="75">
        <v>6337.5</v>
      </c>
      <c r="J432" s="75">
        <v>31687.5</v>
      </c>
      <c r="K432" s="75">
        <v>27885</v>
      </c>
      <c r="L432" s="75">
        <v>3802.5</v>
      </c>
      <c r="M432" s="90">
        <v>0.12</v>
      </c>
      <c r="N432" s="75">
        <v>472.5</v>
      </c>
      <c r="O432" s="75">
        <v>52</v>
      </c>
      <c r="P432" s="74">
        <v>20</v>
      </c>
      <c r="Q432" s="75">
        <v>28429.5</v>
      </c>
      <c r="R432" s="132">
        <v>550</v>
      </c>
      <c r="S432" s="132">
        <v>550</v>
      </c>
      <c r="T432" s="132">
        <v>28979.5</v>
      </c>
      <c r="U432" s="132"/>
      <c r="V432" s="75">
        <v>130</v>
      </c>
      <c r="W432" s="75">
        <f t="shared" si="7"/>
        <v>440</v>
      </c>
      <c r="X432" s="75"/>
      <c r="Y432" s="146"/>
      <c r="Z432" s="145"/>
    </row>
    <row r="433" spans="1:26">
      <c r="A433" s="67"/>
      <c r="B433" s="81" t="s">
        <v>2947</v>
      </c>
      <c r="C433" s="67" t="s">
        <v>1935</v>
      </c>
      <c r="D433" s="68">
        <v>105086</v>
      </c>
      <c r="E433" s="67" t="s">
        <v>1946</v>
      </c>
      <c r="F433" s="74">
        <v>39345</v>
      </c>
      <c r="G433" s="74">
        <v>38750</v>
      </c>
      <c r="H433" s="74">
        <v>38025</v>
      </c>
      <c r="I433" s="75">
        <v>6337.5</v>
      </c>
      <c r="J433" s="75">
        <v>31687.5</v>
      </c>
      <c r="K433" s="75">
        <v>27885</v>
      </c>
      <c r="L433" s="75">
        <v>3802.5</v>
      </c>
      <c r="M433" s="76">
        <v>0.12</v>
      </c>
      <c r="N433" s="75">
        <v>472.5</v>
      </c>
      <c r="O433" s="75">
        <v>52</v>
      </c>
      <c r="P433" s="74">
        <v>20</v>
      </c>
      <c r="Q433" s="75">
        <v>28429.5</v>
      </c>
      <c r="R433" s="132">
        <v>550</v>
      </c>
      <c r="S433" s="132">
        <v>550</v>
      </c>
      <c r="T433" s="132">
        <v>28979.5</v>
      </c>
      <c r="U433" s="132"/>
      <c r="V433" s="75">
        <v>131</v>
      </c>
      <c r="W433" s="75">
        <f t="shared" si="7"/>
        <v>540</v>
      </c>
      <c r="X433" s="75"/>
      <c r="Y433" s="146"/>
      <c r="Z433" s="145"/>
    </row>
    <row r="434" spans="1:26">
      <c r="A434" s="67"/>
      <c r="B434" s="81" t="s">
        <v>2948</v>
      </c>
      <c r="C434" s="67" t="s">
        <v>1937</v>
      </c>
      <c r="D434" s="68">
        <v>105085</v>
      </c>
      <c r="E434" s="67" t="s">
        <v>1947</v>
      </c>
      <c r="F434" s="74">
        <v>41945</v>
      </c>
      <c r="G434" s="74">
        <v>41350</v>
      </c>
      <c r="H434" s="74">
        <v>40625</v>
      </c>
      <c r="I434" s="75">
        <v>6770.8333333333285</v>
      </c>
      <c r="J434" s="75">
        <v>33854.166666666672</v>
      </c>
      <c r="K434" s="75">
        <v>29791.666666666672</v>
      </c>
      <c r="L434" s="75">
        <v>4062.5</v>
      </c>
      <c r="M434" s="76">
        <v>0.12</v>
      </c>
      <c r="N434" s="75">
        <v>472.5</v>
      </c>
      <c r="O434" s="75">
        <v>52</v>
      </c>
      <c r="P434" s="74">
        <v>20</v>
      </c>
      <c r="Q434" s="75">
        <v>30336.166666666672</v>
      </c>
      <c r="R434" s="132">
        <v>550</v>
      </c>
      <c r="S434" s="132">
        <v>550</v>
      </c>
      <c r="T434" s="132">
        <v>30886.166666666672</v>
      </c>
      <c r="U434" s="132"/>
      <c r="V434" s="75">
        <v>134</v>
      </c>
      <c r="W434" s="75">
        <f t="shared" si="7"/>
        <v>540</v>
      </c>
      <c r="X434" s="75"/>
      <c r="Y434" s="146"/>
      <c r="Z434" s="145"/>
    </row>
    <row r="435" spans="1:26">
      <c r="A435" s="67"/>
      <c r="B435" s="81" t="s">
        <v>2949</v>
      </c>
      <c r="C435" s="67" t="s">
        <v>1939</v>
      </c>
      <c r="D435" s="68">
        <v>105097</v>
      </c>
      <c r="E435" s="67" t="s">
        <v>1948</v>
      </c>
      <c r="F435" s="74">
        <v>43535</v>
      </c>
      <c r="G435" s="74">
        <v>42940</v>
      </c>
      <c r="H435" s="74">
        <v>42215</v>
      </c>
      <c r="I435" s="75">
        <v>7035.8333333333285</v>
      </c>
      <c r="J435" s="75">
        <v>35179.166666666672</v>
      </c>
      <c r="K435" s="75">
        <v>30957.666666666672</v>
      </c>
      <c r="L435" s="75">
        <v>4221.5</v>
      </c>
      <c r="M435" s="76">
        <v>0.12</v>
      </c>
      <c r="N435" s="75">
        <v>472.5</v>
      </c>
      <c r="O435" s="75">
        <v>52</v>
      </c>
      <c r="P435" s="74">
        <v>20</v>
      </c>
      <c r="Q435" s="75">
        <v>31502.166666666672</v>
      </c>
      <c r="R435" s="132">
        <v>550</v>
      </c>
      <c r="S435" s="132">
        <v>550</v>
      </c>
      <c r="T435" s="132">
        <v>32052.166666666672</v>
      </c>
      <c r="U435" s="132"/>
      <c r="V435" s="75">
        <v>149</v>
      </c>
      <c r="W435" s="75">
        <f t="shared" si="7"/>
        <v>540</v>
      </c>
      <c r="X435" s="75"/>
      <c r="Y435" s="146"/>
      <c r="Z435" s="145"/>
    </row>
    <row r="436" spans="1:26">
      <c r="A436" s="67"/>
      <c r="B436" s="81" t="s">
        <v>2950</v>
      </c>
      <c r="C436" s="67" t="s">
        <v>1941</v>
      </c>
      <c r="D436" s="68">
        <v>105087</v>
      </c>
      <c r="E436" s="67" t="s">
        <v>1949</v>
      </c>
      <c r="F436" s="74">
        <v>41945</v>
      </c>
      <c r="G436" s="74">
        <v>41350</v>
      </c>
      <c r="H436" s="74">
        <v>40625</v>
      </c>
      <c r="I436" s="75">
        <v>6770.8333333333285</v>
      </c>
      <c r="J436" s="75">
        <v>33854.166666666672</v>
      </c>
      <c r="K436" s="75">
        <v>29791.666666666672</v>
      </c>
      <c r="L436" s="75">
        <v>4062.5</v>
      </c>
      <c r="M436" s="76">
        <v>0.12</v>
      </c>
      <c r="N436" s="75">
        <v>472.5</v>
      </c>
      <c r="O436" s="75">
        <v>52</v>
      </c>
      <c r="P436" s="74">
        <v>20</v>
      </c>
      <c r="Q436" s="75">
        <v>30336.166666666672</v>
      </c>
      <c r="R436" s="132">
        <v>550</v>
      </c>
      <c r="S436" s="132">
        <v>550</v>
      </c>
      <c r="T436" s="132">
        <v>30886.166666666672</v>
      </c>
      <c r="U436" s="132"/>
      <c r="V436" s="75">
        <v>133</v>
      </c>
      <c r="W436" s="75">
        <f t="shared" si="7"/>
        <v>540</v>
      </c>
      <c r="X436" s="75"/>
      <c r="Y436" s="146"/>
      <c r="Z436" s="145"/>
    </row>
    <row r="437" spans="1:26">
      <c r="A437" s="67"/>
      <c r="B437" s="81" t="s">
        <v>2951</v>
      </c>
      <c r="C437" s="67" t="s">
        <v>1943</v>
      </c>
      <c r="D437" s="68">
        <v>105098</v>
      </c>
      <c r="E437" s="67" t="s">
        <v>1950</v>
      </c>
      <c r="F437" s="74">
        <v>43535</v>
      </c>
      <c r="G437" s="74">
        <v>42940</v>
      </c>
      <c r="H437" s="74">
        <v>42215</v>
      </c>
      <c r="I437" s="75">
        <v>7035.8333333333285</v>
      </c>
      <c r="J437" s="75">
        <v>35179.166666666672</v>
      </c>
      <c r="K437" s="75">
        <v>30957.666666666672</v>
      </c>
      <c r="L437" s="75">
        <v>4221.5</v>
      </c>
      <c r="M437" s="76">
        <v>0.12</v>
      </c>
      <c r="N437" s="75">
        <v>472.5</v>
      </c>
      <c r="O437" s="75">
        <v>52</v>
      </c>
      <c r="P437" s="74">
        <v>20</v>
      </c>
      <c r="Q437" s="75">
        <v>31502.166666666672</v>
      </c>
      <c r="R437" s="132">
        <v>550</v>
      </c>
      <c r="S437" s="132">
        <v>550</v>
      </c>
      <c r="T437" s="132">
        <v>32052.166666666672</v>
      </c>
      <c r="U437" s="132"/>
      <c r="V437" s="75">
        <v>148</v>
      </c>
      <c r="W437" s="75">
        <f t="shared" si="7"/>
        <v>540</v>
      </c>
      <c r="X437" s="75"/>
      <c r="Y437" s="146"/>
      <c r="Z437" s="145"/>
    </row>
    <row r="438" spans="1:26">
      <c r="A438" s="67"/>
      <c r="B438" s="84" t="s">
        <v>3206</v>
      </c>
      <c r="C438" s="69"/>
      <c r="D438" s="70"/>
      <c r="E438" s="69"/>
      <c r="F438" s="70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 t="str">
        <f t="shared" si="7"/>
        <v/>
      </c>
      <c r="X438" s="69"/>
      <c r="Y438" s="69"/>
      <c r="Z438" s="69"/>
    </row>
    <row r="439" spans="1:26">
      <c r="A439" s="67"/>
      <c r="B439" s="151" t="s">
        <v>3207</v>
      </c>
      <c r="C439" s="152" t="s">
        <v>3208</v>
      </c>
      <c r="D439" s="153">
        <v>108675</v>
      </c>
      <c r="E439" s="152" t="s">
        <v>3209</v>
      </c>
      <c r="F439" s="74">
        <v>36245</v>
      </c>
      <c r="G439" s="154">
        <v>35750</v>
      </c>
      <c r="H439" s="154">
        <v>35025</v>
      </c>
      <c r="I439" s="155">
        <v>5837.5</v>
      </c>
      <c r="J439" s="155">
        <v>29187.5</v>
      </c>
      <c r="K439" s="155">
        <v>25685</v>
      </c>
      <c r="L439" s="155">
        <v>3502.5</v>
      </c>
      <c r="M439" s="156">
        <v>0.12</v>
      </c>
      <c r="N439" s="155">
        <v>472.5</v>
      </c>
      <c r="O439" s="155">
        <v>52</v>
      </c>
      <c r="P439" s="154">
        <v>20</v>
      </c>
      <c r="Q439" s="155">
        <v>26229.5</v>
      </c>
      <c r="R439" s="132">
        <v>550</v>
      </c>
      <c r="S439" s="132">
        <v>550</v>
      </c>
      <c r="T439" s="132">
        <v>26779.5</v>
      </c>
      <c r="U439" s="157"/>
      <c r="V439" s="155">
        <v>126</v>
      </c>
      <c r="W439" s="155">
        <f t="shared" si="7"/>
        <v>440</v>
      </c>
      <c r="X439" s="155"/>
      <c r="Y439" s="158"/>
      <c r="Z439" s="145"/>
    </row>
    <row r="440" spans="1:26">
      <c r="A440" s="67"/>
      <c r="B440" s="151" t="s">
        <v>3210</v>
      </c>
      <c r="C440" s="152" t="s">
        <v>3211</v>
      </c>
      <c r="D440" s="153">
        <v>108676</v>
      </c>
      <c r="E440" s="152" t="s">
        <v>3212</v>
      </c>
      <c r="F440" s="74">
        <v>38745</v>
      </c>
      <c r="G440" s="154">
        <v>38250</v>
      </c>
      <c r="H440" s="154">
        <v>37525</v>
      </c>
      <c r="I440" s="155">
        <v>6254.1666666666642</v>
      </c>
      <c r="J440" s="155">
        <v>31270.833333333336</v>
      </c>
      <c r="K440" s="155">
        <v>27518.333333333336</v>
      </c>
      <c r="L440" s="155">
        <v>3752.5</v>
      </c>
      <c r="M440" s="159">
        <v>0.12</v>
      </c>
      <c r="N440" s="155">
        <v>472.5</v>
      </c>
      <c r="O440" s="155">
        <v>52</v>
      </c>
      <c r="P440" s="154">
        <v>20</v>
      </c>
      <c r="Q440" s="155">
        <v>28062.833333333336</v>
      </c>
      <c r="R440" s="132">
        <v>550</v>
      </c>
      <c r="S440" s="132">
        <v>550</v>
      </c>
      <c r="T440" s="132">
        <v>28612.833333333336</v>
      </c>
      <c r="U440" s="157"/>
      <c r="V440" s="155">
        <v>130</v>
      </c>
      <c r="W440" s="155">
        <f t="shared" si="7"/>
        <v>440</v>
      </c>
      <c r="X440" s="155"/>
      <c r="Y440" s="158"/>
      <c r="Z440" s="145"/>
    </row>
    <row r="441" spans="1:26">
      <c r="A441" s="67"/>
      <c r="B441" s="151" t="s">
        <v>3213</v>
      </c>
      <c r="C441" s="152" t="s">
        <v>3214</v>
      </c>
      <c r="D441" s="153">
        <v>108677</v>
      </c>
      <c r="E441" s="152" t="s">
        <v>3215</v>
      </c>
      <c r="F441" s="74">
        <v>38845</v>
      </c>
      <c r="G441" s="154">
        <v>38250</v>
      </c>
      <c r="H441" s="154">
        <v>37525</v>
      </c>
      <c r="I441" s="155">
        <v>6254.1666666666642</v>
      </c>
      <c r="J441" s="155">
        <v>31270.833333333336</v>
      </c>
      <c r="K441" s="155">
        <v>27518.333333333336</v>
      </c>
      <c r="L441" s="155">
        <v>3752.5</v>
      </c>
      <c r="M441" s="159">
        <v>0.12</v>
      </c>
      <c r="N441" s="155">
        <v>472.5</v>
      </c>
      <c r="O441" s="155">
        <v>52</v>
      </c>
      <c r="P441" s="154">
        <v>20</v>
      </c>
      <c r="Q441" s="155">
        <v>28062.833333333336</v>
      </c>
      <c r="R441" s="132">
        <v>550</v>
      </c>
      <c r="S441" s="132">
        <v>550</v>
      </c>
      <c r="T441" s="132">
        <v>28612.833333333336</v>
      </c>
      <c r="U441" s="157"/>
      <c r="V441" s="155">
        <v>131</v>
      </c>
      <c r="W441" s="155">
        <f t="shared" si="7"/>
        <v>540</v>
      </c>
      <c r="X441" s="155"/>
      <c r="Y441" s="158"/>
      <c r="Z441" s="145"/>
    </row>
    <row r="442" spans="1:26">
      <c r="A442" s="67"/>
      <c r="B442" s="151" t="s">
        <v>3216</v>
      </c>
      <c r="C442" s="152" t="s">
        <v>3217</v>
      </c>
      <c r="D442" s="153">
        <v>108678</v>
      </c>
      <c r="E442" s="152" t="s">
        <v>3218</v>
      </c>
      <c r="F442" s="74">
        <v>41345</v>
      </c>
      <c r="G442" s="154">
        <v>40750</v>
      </c>
      <c r="H442" s="154">
        <v>40025</v>
      </c>
      <c r="I442" s="155">
        <v>6670.8333333333285</v>
      </c>
      <c r="J442" s="155">
        <v>33354.166666666672</v>
      </c>
      <c r="K442" s="155">
        <v>29351.666666666672</v>
      </c>
      <c r="L442" s="155">
        <v>4002.5</v>
      </c>
      <c r="M442" s="159">
        <v>0.12</v>
      </c>
      <c r="N442" s="155">
        <v>472.5</v>
      </c>
      <c r="O442" s="155">
        <v>52</v>
      </c>
      <c r="P442" s="154">
        <v>20</v>
      </c>
      <c r="Q442" s="155">
        <v>29896.166666666672</v>
      </c>
      <c r="R442" s="132">
        <v>550</v>
      </c>
      <c r="S442" s="132">
        <v>550</v>
      </c>
      <c r="T442" s="132">
        <v>30446.166666666672</v>
      </c>
      <c r="U442" s="157"/>
      <c r="V442" s="155">
        <v>131</v>
      </c>
      <c r="W442" s="155">
        <f t="shared" si="7"/>
        <v>540</v>
      </c>
      <c r="X442" s="155"/>
      <c r="Y442" s="158"/>
      <c r="Z442" s="145"/>
    </row>
    <row r="443" spans="1:26">
      <c r="A443" s="67"/>
      <c r="B443" s="151" t="s">
        <v>3219</v>
      </c>
      <c r="C443" s="152" t="s">
        <v>3220</v>
      </c>
      <c r="D443" s="153">
        <v>108679</v>
      </c>
      <c r="E443" s="152" t="s">
        <v>3221</v>
      </c>
      <c r="F443" s="74">
        <v>42935</v>
      </c>
      <c r="G443" s="154">
        <v>42340</v>
      </c>
      <c r="H443" s="154">
        <v>41615</v>
      </c>
      <c r="I443" s="155">
        <v>6935.8333333333285</v>
      </c>
      <c r="J443" s="155">
        <v>34679.166666666672</v>
      </c>
      <c r="K443" s="155">
        <v>30517.666666666672</v>
      </c>
      <c r="L443" s="155">
        <v>4161.5</v>
      </c>
      <c r="M443" s="159">
        <v>0.12</v>
      </c>
      <c r="N443" s="155">
        <v>472.5</v>
      </c>
      <c r="O443" s="155">
        <v>52</v>
      </c>
      <c r="P443" s="154">
        <v>20</v>
      </c>
      <c r="Q443" s="155">
        <v>31062.166666666672</v>
      </c>
      <c r="R443" s="132">
        <v>550</v>
      </c>
      <c r="S443" s="132">
        <v>550</v>
      </c>
      <c r="T443" s="132">
        <v>31612.166666666672</v>
      </c>
      <c r="U443" s="157"/>
      <c r="V443" s="155">
        <v>149</v>
      </c>
      <c r="W443" s="155">
        <f t="shared" si="7"/>
        <v>540</v>
      </c>
      <c r="X443" s="155"/>
      <c r="Y443" s="158"/>
      <c r="Z443" s="145"/>
    </row>
    <row r="444" spans="1:26">
      <c r="A444" s="67"/>
      <c r="B444" s="151" t="s">
        <v>3222</v>
      </c>
      <c r="C444" s="152" t="s">
        <v>3223</v>
      </c>
      <c r="D444" s="153">
        <v>108680</v>
      </c>
      <c r="E444" s="152" t="s">
        <v>3224</v>
      </c>
      <c r="F444" s="74">
        <v>41345</v>
      </c>
      <c r="G444" s="154">
        <v>40750</v>
      </c>
      <c r="H444" s="154">
        <v>40025</v>
      </c>
      <c r="I444" s="155">
        <v>6670.8333333333285</v>
      </c>
      <c r="J444" s="155">
        <v>33354.166666666672</v>
      </c>
      <c r="K444" s="155">
        <v>29351.666666666672</v>
      </c>
      <c r="L444" s="155">
        <v>4002.5</v>
      </c>
      <c r="M444" s="159">
        <v>0.12</v>
      </c>
      <c r="N444" s="155">
        <v>472.5</v>
      </c>
      <c r="O444" s="155">
        <v>52</v>
      </c>
      <c r="P444" s="154">
        <v>20</v>
      </c>
      <c r="Q444" s="155">
        <v>29896.166666666672</v>
      </c>
      <c r="R444" s="132">
        <v>550</v>
      </c>
      <c r="S444" s="132">
        <v>550</v>
      </c>
      <c r="T444" s="132">
        <v>30446.166666666672</v>
      </c>
      <c r="U444" s="157"/>
      <c r="V444" s="155">
        <v>132</v>
      </c>
      <c r="W444" s="155">
        <f t="shared" si="7"/>
        <v>540</v>
      </c>
      <c r="X444" s="155"/>
      <c r="Y444" s="158"/>
      <c r="Z444" s="145"/>
    </row>
    <row r="445" spans="1:26">
      <c r="A445" s="67"/>
      <c r="B445" s="151" t="s">
        <v>3225</v>
      </c>
      <c r="C445" s="152" t="s">
        <v>3226</v>
      </c>
      <c r="D445" s="153">
        <v>108681</v>
      </c>
      <c r="E445" s="152" t="s">
        <v>3227</v>
      </c>
      <c r="F445" s="74">
        <v>42935</v>
      </c>
      <c r="G445" s="154">
        <v>42340</v>
      </c>
      <c r="H445" s="154">
        <v>41615</v>
      </c>
      <c r="I445" s="155">
        <v>6935.8333333333285</v>
      </c>
      <c r="J445" s="155">
        <v>34679.166666666672</v>
      </c>
      <c r="K445" s="155">
        <v>30517.666666666672</v>
      </c>
      <c r="L445" s="155">
        <v>4161.5</v>
      </c>
      <c r="M445" s="159">
        <v>0.12</v>
      </c>
      <c r="N445" s="155">
        <v>472.5</v>
      </c>
      <c r="O445" s="155">
        <v>52</v>
      </c>
      <c r="P445" s="154">
        <v>20</v>
      </c>
      <c r="Q445" s="155">
        <v>31062.166666666672</v>
      </c>
      <c r="R445" s="132">
        <v>550</v>
      </c>
      <c r="S445" s="132">
        <v>550</v>
      </c>
      <c r="T445" s="132">
        <v>31612.166666666672</v>
      </c>
      <c r="U445" s="157"/>
      <c r="V445" s="155">
        <v>148</v>
      </c>
      <c r="W445" s="155">
        <f t="shared" si="7"/>
        <v>540</v>
      </c>
      <c r="X445" s="155"/>
      <c r="Y445" s="158"/>
      <c r="Z445" s="145"/>
    </row>
    <row r="446" spans="1:26">
      <c r="A446" s="111"/>
      <c r="B446" s="84" t="s">
        <v>2952</v>
      </c>
      <c r="C446" s="69"/>
      <c r="D446" s="70"/>
      <c r="E446" s="69"/>
      <c r="F446" s="70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 t="str">
        <f t="shared" si="7"/>
        <v/>
      </c>
      <c r="X446" s="69"/>
      <c r="Y446" s="69"/>
      <c r="Z446" s="69"/>
    </row>
    <row r="447" spans="1:26">
      <c r="A447" s="67"/>
      <c r="B447" s="81" t="s">
        <v>2953</v>
      </c>
      <c r="C447" s="67" t="s">
        <v>1951</v>
      </c>
      <c r="D447" s="68">
        <v>105096</v>
      </c>
      <c r="E447" s="67" t="s">
        <v>1952</v>
      </c>
      <c r="F447" s="74">
        <v>39410</v>
      </c>
      <c r="G447" s="74">
        <v>39245</v>
      </c>
      <c r="H447" s="74">
        <v>38520</v>
      </c>
      <c r="I447" s="75">
        <v>6420</v>
      </c>
      <c r="J447" s="75">
        <v>32100</v>
      </c>
      <c r="K447" s="75">
        <v>28248</v>
      </c>
      <c r="L447" s="75">
        <v>3852</v>
      </c>
      <c r="M447" s="76">
        <v>0.12</v>
      </c>
      <c r="N447" s="75">
        <v>472.5</v>
      </c>
      <c r="O447" s="75">
        <v>52</v>
      </c>
      <c r="P447" s="74">
        <v>20</v>
      </c>
      <c r="Q447" s="75">
        <v>28792.5</v>
      </c>
      <c r="R447" s="132">
        <v>550</v>
      </c>
      <c r="S447" s="132">
        <v>550</v>
      </c>
      <c r="T447" s="132">
        <v>29342.5</v>
      </c>
      <c r="U447" s="132"/>
      <c r="V447" s="75">
        <v>22</v>
      </c>
      <c r="W447" s="75">
        <f t="shared" si="7"/>
        <v>110</v>
      </c>
      <c r="X447" s="75"/>
      <c r="Y447" s="146"/>
      <c r="Z447" s="145"/>
    </row>
    <row r="448" spans="1:26">
      <c r="A448" s="67"/>
      <c r="B448" s="81" t="s">
        <v>2954</v>
      </c>
      <c r="C448" s="67" t="s">
        <v>1953</v>
      </c>
      <c r="D448" s="68">
        <v>105088</v>
      </c>
      <c r="E448" s="67" t="s">
        <v>1954</v>
      </c>
      <c r="F448" s="74">
        <v>41910</v>
      </c>
      <c r="G448" s="74">
        <v>41745</v>
      </c>
      <c r="H448" s="74">
        <v>41020</v>
      </c>
      <c r="I448" s="75">
        <v>6836.6666666666642</v>
      </c>
      <c r="J448" s="75">
        <v>34183.333333333336</v>
      </c>
      <c r="K448" s="75">
        <v>30081.333333333336</v>
      </c>
      <c r="L448" s="75">
        <v>4102</v>
      </c>
      <c r="M448" s="90">
        <v>0.12</v>
      </c>
      <c r="N448" s="75">
        <v>472.5</v>
      </c>
      <c r="O448" s="75">
        <v>52</v>
      </c>
      <c r="P448" s="74">
        <v>20</v>
      </c>
      <c r="Q448" s="75">
        <v>30625.833333333336</v>
      </c>
      <c r="R448" s="132">
        <v>550</v>
      </c>
      <c r="S448" s="132">
        <v>550</v>
      </c>
      <c r="T448" s="132">
        <v>31175.833333333336</v>
      </c>
      <c r="U448" s="132"/>
      <c r="V448" s="75">
        <v>24</v>
      </c>
      <c r="W448" s="75">
        <f t="shared" si="7"/>
        <v>110</v>
      </c>
      <c r="X448" s="75"/>
      <c r="Y448" s="146"/>
      <c r="Z448" s="145"/>
    </row>
    <row r="449" spans="1:26">
      <c r="A449" s="67"/>
      <c r="B449" s="81" t="s">
        <v>2955</v>
      </c>
      <c r="C449" s="67" t="s">
        <v>1955</v>
      </c>
      <c r="D449" s="68">
        <v>105092</v>
      </c>
      <c r="E449" s="67" t="s">
        <v>1956</v>
      </c>
      <c r="F449" s="74">
        <v>43510</v>
      </c>
      <c r="G449" s="74">
        <v>43345</v>
      </c>
      <c r="H449" s="74">
        <v>42620</v>
      </c>
      <c r="I449" s="75">
        <v>7103.3333333333285</v>
      </c>
      <c r="J449" s="75">
        <v>35516.666666666672</v>
      </c>
      <c r="K449" s="75">
        <v>31254.666666666672</v>
      </c>
      <c r="L449" s="75">
        <v>4262</v>
      </c>
      <c r="M449" s="76">
        <v>0.12</v>
      </c>
      <c r="N449" s="75">
        <v>472.5</v>
      </c>
      <c r="O449" s="75">
        <v>52</v>
      </c>
      <c r="P449" s="74">
        <v>20</v>
      </c>
      <c r="Q449" s="75">
        <v>31799.166666666672</v>
      </c>
      <c r="R449" s="132">
        <v>550</v>
      </c>
      <c r="S449" s="132">
        <v>550</v>
      </c>
      <c r="T449" s="132">
        <v>32349.166666666672</v>
      </c>
      <c r="U449" s="132"/>
      <c r="V449" s="75">
        <v>29</v>
      </c>
      <c r="W449" s="75">
        <f t="shared" si="7"/>
        <v>110</v>
      </c>
      <c r="X449" s="75"/>
      <c r="Y449" s="146"/>
      <c r="Z449" s="145"/>
    </row>
    <row r="450" spans="1:26">
      <c r="A450" s="67"/>
      <c r="B450" s="81" t="s">
        <v>2956</v>
      </c>
      <c r="C450" s="67" t="s">
        <v>1957</v>
      </c>
      <c r="D450" s="68">
        <v>105089</v>
      </c>
      <c r="E450" s="67" t="s">
        <v>1958</v>
      </c>
      <c r="F450" s="74">
        <v>41910</v>
      </c>
      <c r="G450" s="74">
        <v>41745</v>
      </c>
      <c r="H450" s="74">
        <v>41020</v>
      </c>
      <c r="I450" s="75">
        <v>6836.6666666666642</v>
      </c>
      <c r="J450" s="75">
        <v>34183.333333333336</v>
      </c>
      <c r="K450" s="75">
        <v>30081.333333333336</v>
      </c>
      <c r="L450" s="75">
        <v>4102</v>
      </c>
      <c r="M450" s="76">
        <v>0.12</v>
      </c>
      <c r="N450" s="75">
        <v>472.5</v>
      </c>
      <c r="O450" s="75">
        <v>52</v>
      </c>
      <c r="P450" s="74">
        <v>20</v>
      </c>
      <c r="Q450" s="75">
        <v>30625.833333333336</v>
      </c>
      <c r="R450" s="132">
        <v>550</v>
      </c>
      <c r="S450" s="132">
        <v>550</v>
      </c>
      <c r="T450" s="132">
        <v>31175.833333333336</v>
      </c>
      <c r="U450" s="132"/>
      <c r="V450" s="75">
        <v>24</v>
      </c>
      <c r="W450" s="75">
        <f t="shared" si="7"/>
        <v>110</v>
      </c>
      <c r="X450" s="75"/>
      <c r="Y450" s="146"/>
      <c r="Z450" s="145"/>
    </row>
    <row r="451" spans="1:26">
      <c r="A451" s="67"/>
      <c r="B451" s="81" t="s">
        <v>2957</v>
      </c>
      <c r="C451" s="67" t="s">
        <v>1959</v>
      </c>
      <c r="D451" s="68">
        <v>105093</v>
      </c>
      <c r="E451" s="67" t="s">
        <v>1960</v>
      </c>
      <c r="F451" s="74">
        <v>43510</v>
      </c>
      <c r="G451" s="74">
        <v>43345</v>
      </c>
      <c r="H451" s="74">
        <v>42620</v>
      </c>
      <c r="I451" s="75">
        <v>7103.3333333333285</v>
      </c>
      <c r="J451" s="75">
        <v>35516.666666666672</v>
      </c>
      <c r="K451" s="75">
        <v>31254.666666666672</v>
      </c>
      <c r="L451" s="75">
        <v>4262</v>
      </c>
      <c r="M451" s="76">
        <v>0.12</v>
      </c>
      <c r="N451" s="75">
        <v>472.5</v>
      </c>
      <c r="O451" s="75">
        <v>52</v>
      </c>
      <c r="P451" s="74">
        <v>20</v>
      </c>
      <c r="Q451" s="75">
        <v>31799.166666666672</v>
      </c>
      <c r="R451" s="132">
        <v>550</v>
      </c>
      <c r="S451" s="132">
        <v>550</v>
      </c>
      <c r="T451" s="132">
        <v>32349.166666666672</v>
      </c>
      <c r="U451" s="132"/>
      <c r="V451" s="75">
        <v>29</v>
      </c>
      <c r="W451" s="75">
        <f t="shared" si="7"/>
        <v>110</v>
      </c>
      <c r="X451" s="75"/>
      <c r="Y451" s="146"/>
      <c r="Z451" s="145"/>
    </row>
    <row r="452" spans="1:26">
      <c r="A452" s="67"/>
      <c r="B452" s="81" t="s">
        <v>2958</v>
      </c>
      <c r="C452" s="67" t="s">
        <v>1961</v>
      </c>
      <c r="D452" s="68">
        <v>105090</v>
      </c>
      <c r="E452" s="67" t="s">
        <v>1962</v>
      </c>
      <c r="F452" s="74">
        <v>44410</v>
      </c>
      <c r="G452" s="74">
        <v>44245</v>
      </c>
      <c r="H452" s="74">
        <v>43520</v>
      </c>
      <c r="I452" s="75">
        <v>7253.3333333333285</v>
      </c>
      <c r="J452" s="75">
        <v>36266.666666666672</v>
      </c>
      <c r="K452" s="75">
        <v>31914.666666666672</v>
      </c>
      <c r="L452" s="75">
        <v>4352</v>
      </c>
      <c r="M452" s="76">
        <v>0.12</v>
      </c>
      <c r="N452" s="75">
        <v>472.5</v>
      </c>
      <c r="O452" s="75">
        <v>52</v>
      </c>
      <c r="P452" s="74">
        <v>20</v>
      </c>
      <c r="Q452" s="75">
        <v>32459.166666666672</v>
      </c>
      <c r="R452" s="132">
        <v>550</v>
      </c>
      <c r="S452" s="132">
        <v>550</v>
      </c>
      <c r="T452" s="132">
        <v>33009.166666666672</v>
      </c>
      <c r="U452" s="132"/>
      <c r="V452" s="75">
        <v>25</v>
      </c>
      <c r="W452" s="75">
        <f t="shared" si="7"/>
        <v>110</v>
      </c>
      <c r="X452" s="75"/>
      <c r="Y452" s="146"/>
      <c r="Z452" s="145"/>
    </row>
    <row r="453" spans="1:26">
      <c r="A453" s="67"/>
      <c r="B453" s="81" t="s">
        <v>2959</v>
      </c>
      <c r="C453" s="67" t="s">
        <v>1963</v>
      </c>
      <c r="D453" s="68">
        <v>105094</v>
      </c>
      <c r="E453" s="67" t="s">
        <v>1964</v>
      </c>
      <c r="F453" s="74">
        <v>46010</v>
      </c>
      <c r="G453" s="74">
        <v>45845</v>
      </c>
      <c r="H453" s="74">
        <v>45120</v>
      </c>
      <c r="I453" s="75">
        <v>7520</v>
      </c>
      <c r="J453" s="75">
        <v>37600</v>
      </c>
      <c r="K453" s="75">
        <v>33088</v>
      </c>
      <c r="L453" s="75">
        <v>4512</v>
      </c>
      <c r="M453" s="76">
        <v>0.12</v>
      </c>
      <c r="N453" s="75">
        <v>472.5</v>
      </c>
      <c r="O453" s="75">
        <v>52</v>
      </c>
      <c r="P453" s="74">
        <v>20</v>
      </c>
      <c r="Q453" s="75">
        <v>33632.5</v>
      </c>
      <c r="R453" s="132">
        <v>550</v>
      </c>
      <c r="S453" s="132">
        <v>550</v>
      </c>
      <c r="T453" s="132">
        <v>34182.5</v>
      </c>
      <c r="U453" s="132"/>
      <c r="V453" s="75">
        <v>29</v>
      </c>
      <c r="W453" s="75">
        <f t="shared" si="7"/>
        <v>110</v>
      </c>
      <c r="X453" s="75"/>
      <c r="Y453" s="146"/>
      <c r="Z453" s="145"/>
    </row>
    <row r="454" spans="1:26">
      <c r="A454" s="67"/>
      <c r="B454" s="81" t="s">
        <v>2960</v>
      </c>
      <c r="C454" s="67" t="s">
        <v>1965</v>
      </c>
      <c r="D454" s="68">
        <v>105091</v>
      </c>
      <c r="E454" s="67" t="s">
        <v>1966</v>
      </c>
      <c r="F454" s="74">
        <v>44410</v>
      </c>
      <c r="G454" s="74">
        <v>44245</v>
      </c>
      <c r="H454" s="74">
        <v>43520</v>
      </c>
      <c r="I454" s="75">
        <v>7253.3333333333285</v>
      </c>
      <c r="J454" s="75">
        <v>36266.666666666672</v>
      </c>
      <c r="K454" s="75">
        <v>31914.666666666672</v>
      </c>
      <c r="L454" s="75">
        <v>4352</v>
      </c>
      <c r="M454" s="76">
        <v>0.12</v>
      </c>
      <c r="N454" s="75">
        <v>472.5</v>
      </c>
      <c r="O454" s="75">
        <v>52</v>
      </c>
      <c r="P454" s="74">
        <v>20</v>
      </c>
      <c r="Q454" s="75">
        <v>32459.166666666672</v>
      </c>
      <c r="R454" s="132">
        <v>550</v>
      </c>
      <c r="S454" s="132">
        <v>550</v>
      </c>
      <c r="T454" s="132">
        <v>33009.166666666672</v>
      </c>
      <c r="U454" s="132"/>
      <c r="V454" s="75">
        <v>25</v>
      </c>
      <c r="W454" s="75">
        <f t="shared" si="7"/>
        <v>110</v>
      </c>
      <c r="X454" s="75"/>
      <c r="Y454" s="146"/>
      <c r="Z454" s="145"/>
    </row>
    <row r="455" spans="1:26">
      <c r="A455" s="67"/>
      <c r="B455" s="81" t="s">
        <v>2961</v>
      </c>
      <c r="C455" s="67" t="s">
        <v>1967</v>
      </c>
      <c r="D455" s="68">
        <v>105095</v>
      </c>
      <c r="E455" s="67" t="s">
        <v>1968</v>
      </c>
      <c r="F455" s="74">
        <v>46010</v>
      </c>
      <c r="G455" s="74">
        <v>45845</v>
      </c>
      <c r="H455" s="74">
        <v>45120</v>
      </c>
      <c r="I455" s="75">
        <v>7520</v>
      </c>
      <c r="J455" s="75">
        <v>37600</v>
      </c>
      <c r="K455" s="75">
        <v>33088</v>
      </c>
      <c r="L455" s="75">
        <v>4512</v>
      </c>
      <c r="M455" s="76">
        <v>0.12</v>
      </c>
      <c r="N455" s="75">
        <v>472.5</v>
      </c>
      <c r="O455" s="75">
        <v>52</v>
      </c>
      <c r="P455" s="74">
        <v>20</v>
      </c>
      <c r="Q455" s="75">
        <v>33632.5</v>
      </c>
      <c r="R455" s="132">
        <v>550</v>
      </c>
      <c r="S455" s="132">
        <v>550</v>
      </c>
      <c r="T455" s="132">
        <v>34182.5</v>
      </c>
      <c r="U455" s="132"/>
      <c r="V455" s="75">
        <v>29</v>
      </c>
      <c r="W455" s="75">
        <f t="shared" si="7"/>
        <v>110</v>
      </c>
      <c r="X455" s="75"/>
      <c r="Y455" s="146"/>
      <c r="Z455" s="145"/>
    </row>
    <row r="456" spans="1:26">
      <c r="A456" s="67"/>
      <c r="B456" s="84" t="s">
        <v>2962</v>
      </c>
      <c r="C456" s="69"/>
      <c r="D456" s="70"/>
      <c r="E456" s="69"/>
      <c r="F456" s="70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 t="str">
        <f t="shared" si="7"/>
        <v/>
      </c>
      <c r="X456" s="69"/>
      <c r="Y456" s="69"/>
      <c r="Z456" s="69"/>
    </row>
    <row r="457" spans="1:26">
      <c r="A457" s="67"/>
      <c r="B457" s="81" t="s">
        <v>2963</v>
      </c>
      <c r="C457" s="67" t="s">
        <v>1953</v>
      </c>
      <c r="D457" s="68">
        <v>105088</v>
      </c>
      <c r="E457" s="67" t="s">
        <v>1969</v>
      </c>
      <c r="F457" s="74">
        <v>42410</v>
      </c>
      <c r="G457" s="74">
        <v>42245</v>
      </c>
      <c r="H457" s="74">
        <v>41520</v>
      </c>
      <c r="I457" s="75">
        <v>6920</v>
      </c>
      <c r="J457" s="75">
        <v>34600</v>
      </c>
      <c r="K457" s="75">
        <v>30448</v>
      </c>
      <c r="L457" s="75">
        <v>4152</v>
      </c>
      <c r="M457" s="90">
        <v>0.12</v>
      </c>
      <c r="N457" s="75">
        <v>472.5</v>
      </c>
      <c r="O457" s="75">
        <v>52</v>
      </c>
      <c r="P457" s="74">
        <v>20</v>
      </c>
      <c r="Q457" s="75">
        <v>30992.5</v>
      </c>
      <c r="R457" s="132">
        <v>550</v>
      </c>
      <c r="S457" s="132">
        <v>550</v>
      </c>
      <c r="T457" s="132">
        <v>31542.5</v>
      </c>
      <c r="U457" s="132"/>
      <c r="V457" s="75">
        <v>24</v>
      </c>
      <c r="W457" s="75">
        <f t="shared" si="7"/>
        <v>110</v>
      </c>
      <c r="X457" s="75"/>
      <c r="Y457" s="146"/>
      <c r="Z457" s="145"/>
    </row>
    <row r="458" spans="1:26">
      <c r="A458" s="67"/>
      <c r="B458" s="81" t="s">
        <v>2964</v>
      </c>
      <c r="C458" s="67" t="s">
        <v>1955</v>
      </c>
      <c r="D458" s="68">
        <v>105092</v>
      </c>
      <c r="E458" s="67" t="s">
        <v>1970</v>
      </c>
      <c r="F458" s="74">
        <v>44010</v>
      </c>
      <c r="G458" s="74">
        <v>43845</v>
      </c>
      <c r="H458" s="74">
        <v>43120</v>
      </c>
      <c r="I458" s="75">
        <v>7186.6666666666642</v>
      </c>
      <c r="J458" s="75">
        <v>35933.333333333336</v>
      </c>
      <c r="K458" s="75">
        <v>31621.333333333336</v>
      </c>
      <c r="L458" s="75">
        <v>4312</v>
      </c>
      <c r="M458" s="76">
        <v>0.12</v>
      </c>
      <c r="N458" s="75">
        <v>472.5</v>
      </c>
      <c r="O458" s="75">
        <v>52</v>
      </c>
      <c r="P458" s="74">
        <v>20</v>
      </c>
      <c r="Q458" s="75">
        <v>32165.833333333336</v>
      </c>
      <c r="R458" s="132">
        <v>550</v>
      </c>
      <c r="S458" s="132">
        <v>550</v>
      </c>
      <c r="T458" s="132">
        <v>32715.833333333336</v>
      </c>
      <c r="U458" s="132"/>
      <c r="V458" s="75">
        <v>29</v>
      </c>
      <c r="W458" s="75">
        <f t="shared" si="7"/>
        <v>110</v>
      </c>
      <c r="X458" s="75"/>
      <c r="Y458" s="146"/>
      <c r="Z458" s="145"/>
    </row>
    <row r="459" spans="1:26">
      <c r="A459" s="111"/>
      <c r="B459" s="81" t="s">
        <v>2965</v>
      </c>
      <c r="C459" s="67" t="s">
        <v>1957</v>
      </c>
      <c r="D459" s="68">
        <v>105089</v>
      </c>
      <c r="E459" s="67" t="s">
        <v>1971</v>
      </c>
      <c r="F459" s="74">
        <v>42410</v>
      </c>
      <c r="G459" s="74">
        <v>42245</v>
      </c>
      <c r="H459" s="74">
        <v>41520</v>
      </c>
      <c r="I459" s="75">
        <v>6920</v>
      </c>
      <c r="J459" s="75">
        <v>34600</v>
      </c>
      <c r="K459" s="75">
        <v>30448</v>
      </c>
      <c r="L459" s="75">
        <v>4152</v>
      </c>
      <c r="M459" s="76">
        <v>0.12</v>
      </c>
      <c r="N459" s="75">
        <v>472.5</v>
      </c>
      <c r="O459" s="75">
        <v>52</v>
      </c>
      <c r="P459" s="74">
        <v>20</v>
      </c>
      <c r="Q459" s="75">
        <v>30992.5</v>
      </c>
      <c r="R459" s="132">
        <v>550</v>
      </c>
      <c r="S459" s="132">
        <v>550</v>
      </c>
      <c r="T459" s="132">
        <v>31542.5</v>
      </c>
      <c r="U459" s="132"/>
      <c r="V459" s="75">
        <v>24</v>
      </c>
      <c r="W459" s="75">
        <f t="shared" si="7"/>
        <v>110</v>
      </c>
      <c r="X459" s="75"/>
      <c r="Y459" s="146"/>
      <c r="Z459" s="145"/>
    </row>
    <row r="460" spans="1:26">
      <c r="A460" s="67"/>
      <c r="B460" s="81" t="s">
        <v>2966</v>
      </c>
      <c r="C460" s="67" t="s">
        <v>1959</v>
      </c>
      <c r="D460" s="68">
        <v>105093</v>
      </c>
      <c r="E460" s="67" t="s">
        <v>1972</v>
      </c>
      <c r="F460" s="74">
        <v>44010</v>
      </c>
      <c r="G460" s="74">
        <v>43845</v>
      </c>
      <c r="H460" s="74">
        <v>43120</v>
      </c>
      <c r="I460" s="75">
        <v>7186.6666666666642</v>
      </c>
      <c r="J460" s="75">
        <v>35933.333333333336</v>
      </c>
      <c r="K460" s="75">
        <v>31621.333333333336</v>
      </c>
      <c r="L460" s="75">
        <v>4312</v>
      </c>
      <c r="M460" s="76">
        <v>0.12</v>
      </c>
      <c r="N460" s="75">
        <v>472.5</v>
      </c>
      <c r="O460" s="75">
        <v>52</v>
      </c>
      <c r="P460" s="74">
        <v>20</v>
      </c>
      <c r="Q460" s="75">
        <v>32165.833333333336</v>
      </c>
      <c r="R460" s="132">
        <v>550</v>
      </c>
      <c r="S460" s="132">
        <v>550</v>
      </c>
      <c r="T460" s="132">
        <v>32715.833333333336</v>
      </c>
      <c r="U460" s="132"/>
      <c r="V460" s="75">
        <v>29</v>
      </c>
      <c r="W460" s="75">
        <f t="shared" si="7"/>
        <v>110</v>
      </c>
      <c r="X460" s="75"/>
      <c r="Y460" s="146"/>
      <c r="Z460" s="145"/>
    </row>
    <row r="461" spans="1:26">
      <c r="A461" s="67"/>
      <c r="B461" s="81" t="s">
        <v>2967</v>
      </c>
      <c r="C461" s="67" t="s">
        <v>1961</v>
      </c>
      <c r="D461" s="68">
        <v>105090</v>
      </c>
      <c r="E461" s="67" t="s">
        <v>1973</v>
      </c>
      <c r="F461" s="74">
        <v>45010</v>
      </c>
      <c r="G461" s="74">
        <v>44845</v>
      </c>
      <c r="H461" s="74">
        <v>44120</v>
      </c>
      <c r="I461" s="75">
        <v>7353.3333333333285</v>
      </c>
      <c r="J461" s="75">
        <v>36766.666666666672</v>
      </c>
      <c r="K461" s="75">
        <v>32354.666666666672</v>
      </c>
      <c r="L461" s="75">
        <v>4412</v>
      </c>
      <c r="M461" s="76">
        <v>0.12</v>
      </c>
      <c r="N461" s="75">
        <v>472.5</v>
      </c>
      <c r="O461" s="75">
        <v>52</v>
      </c>
      <c r="P461" s="74">
        <v>20</v>
      </c>
      <c r="Q461" s="75">
        <v>32899.166666666672</v>
      </c>
      <c r="R461" s="132">
        <v>550</v>
      </c>
      <c r="S461" s="132">
        <v>550</v>
      </c>
      <c r="T461" s="132">
        <v>33449.166666666672</v>
      </c>
      <c r="U461" s="132"/>
      <c r="V461" s="75">
        <v>25</v>
      </c>
      <c r="W461" s="75">
        <f t="shared" ref="W461:W524" si="8">IF(F461-G461-55&lt;0,"",F461-G461-55)</f>
        <v>110</v>
      </c>
      <c r="X461" s="75"/>
      <c r="Y461" s="146"/>
      <c r="Z461" s="145"/>
    </row>
    <row r="462" spans="1:26">
      <c r="A462" s="67"/>
      <c r="B462" s="81" t="s">
        <v>2968</v>
      </c>
      <c r="C462" s="67" t="s">
        <v>1963</v>
      </c>
      <c r="D462" s="68">
        <v>105094</v>
      </c>
      <c r="E462" s="67" t="s">
        <v>1974</v>
      </c>
      <c r="F462" s="74">
        <v>46610</v>
      </c>
      <c r="G462" s="74">
        <v>46445</v>
      </c>
      <c r="H462" s="74">
        <v>45720</v>
      </c>
      <c r="I462" s="75">
        <v>7620</v>
      </c>
      <c r="J462" s="75">
        <v>38100</v>
      </c>
      <c r="K462" s="75">
        <v>33528</v>
      </c>
      <c r="L462" s="75">
        <v>4572</v>
      </c>
      <c r="M462" s="76">
        <v>0.12</v>
      </c>
      <c r="N462" s="75">
        <v>472.5</v>
      </c>
      <c r="O462" s="75">
        <v>52</v>
      </c>
      <c r="P462" s="74">
        <v>20</v>
      </c>
      <c r="Q462" s="75">
        <v>34072.5</v>
      </c>
      <c r="R462" s="132">
        <v>550</v>
      </c>
      <c r="S462" s="132">
        <v>550</v>
      </c>
      <c r="T462" s="132">
        <v>34622.5</v>
      </c>
      <c r="U462" s="132"/>
      <c r="V462" s="75">
        <v>29</v>
      </c>
      <c r="W462" s="75">
        <f t="shared" si="8"/>
        <v>110</v>
      </c>
      <c r="X462" s="75"/>
      <c r="Y462" s="146"/>
      <c r="Z462" s="145"/>
    </row>
    <row r="463" spans="1:26">
      <c r="A463" s="67"/>
      <c r="B463" s="81" t="s">
        <v>2969</v>
      </c>
      <c r="C463" s="67" t="s">
        <v>1965</v>
      </c>
      <c r="D463" s="68">
        <v>105091</v>
      </c>
      <c r="E463" s="67" t="s">
        <v>1975</v>
      </c>
      <c r="F463" s="74">
        <v>45010</v>
      </c>
      <c r="G463" s="74">
        <v>44845</v>
      </c>
      <c r="H463" s="74">
        <v>44120</v>
      </c>
      <c r="I463" s="75">
        <v>7353.3333333333285</v>
      </c>
      <c r="J463" s="75">
        <v>36766.666666666672</v>
      </c>
      <c r="K463" s="75">
        <v>32354.666666666672</v>
      </c>
      <c r="L463" s="75">
        <v>4412</v>
      </c>
      <c r="M463" s="76">
        <v>0.12</v>
      </c>
      <c r="N463" s="75">
        <v>472.5</v>
      </c>
      <c r="O463" s="75">
        <v>52</v>
      </c>
      <c r="P463" s="74">
        <v>20</v>
      </c>
      <c r="Q463" s="75">
        <v>32899.166666666672</v>
      </c>
      <c r="R463" s="132">
        <v>550</v>
      </c>
      <c r="S463" s="132">
        <v>550</v>
      </c>
      <c r="T463" s="132">
        <v>33449.166666666672</v>
      </c>
      <c r="U463" s="132"/>
      <c r="V463" s="75">
        <v>25</v>
      </c>
      <c r="W463" s="75">
        <f t="shared" si="8"/>
        <v>110</v>
      </c>
      <c r="X463" s="75"/>
      <c r="Y463" s="146"/>
      <c r="Z463" s="145"/>
    </row>
    <row r="464" spans="1:26">
      <c r="A464" s="67"/>
      <c r="B464" s="81" t="s">
        <v>2970</v>
      </c>
      <c r="C464" s="67" t="s">
        <v>1967</v>
      </c>
      <c r="D464" s="68">
        <v>105095</v>
      </c>
      <c r="E464" s="67" t="s">
        <v>1976</v>
      </c>
      <c r="F464" s="74">
        <v>46610</v>
      </c>
      <c r="G464" s="74">
        <v>46445</v>
      </c>
      <c r="H464" s="74">
        <v>45720</v>
      </c>
      <c r="I464" s="75">
        <v>7620</v>
      </c>
      <c r="J464" s="75">
        <v>38100</v>
      </c>
      <c r="K464" s="75">
        <v>33528</v>
      </c>
      <c r="L464" s="75">
        <v>4572</v>
      </c>
      <c r="M464" s="76">
        <v>0.12</v>
      </c>
      <c r="N464" s="75">
        <v>472.5</v>
      </c>
      <c r="O464" s="75">
        <v>52</v>
      </c>
      <c r="P464" s="74">
        <v>20</v>
      </c>
      <c r="Q464" s="75">
        <v>34072.5</v>
      </c>
      <c r="R464" s="132">
        <v>550</v>
      </c>
      <c r="S464" s="132">
        <v>550</v>
      </c>
      <c r="T464" s="132">
        <v>34622.5</v>
      </c>
      <c r="U464" s="132"/>
      <c r="V464" s="75">
        <v>29</v>
      </c>
      <c r="W464" s="75">
        <f t="shared" si="8"/>
        <v>110</v>
      </c>
      <c r="X464" s="75"/>
      <c r="Y464" s="146"/>
      <c r="Z464" s="145"/>
    </row>
    <row r="465" spans="1:26">
      <c r="A465" s="67"/>
      <c r="B465" s="84" t="s">
        <v>1978</v>
      </c>
      <c r="C465" s="69"/>
      <c r="D465" s="70"/>
      <c r="E465" s="69"/>
      <c r="F465" s="70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 t="str">
        <f t="shared" si="8"/>
        <v/>
      </c>
      <c r="X465" s="73"/>
      <c r="Y465" s="73"/>
      <c r="Z465" s="73"/>
    </row>
    <row r="466" spans="1:26">
      <c r="A466" s="67"/>
      <c r="B466" s="67" t="s">
        <v>757</v>
      </c>
      <c r="C466" s="67" t="s">
        <v>1979</v>
      </c>
      <c r="D466" s="68" t="s">
        <v>1980</v>
      </c>
      <c r="E466" s="67" t="s">
        <v>758</v>
      </c>
      <c r="F466" s="74">
        <v>47375</v>
      </c>
      <c r="G466" s="74">
        <v>47310</v>
      </c>
      <c r="H466" s="74">
        <v>46585</v>
      </c>
      <c r="I466" s="75">
        <v>7764.1666666666642</v>
      </c>
      <c r="J466" s="75">
        <v>38820.833333333336</v>
      </c>
      <c r="K466" s="75">
        <v>34938.75</v>
      </c>
      <c r="L466" s="75">
        <v>3882.0833333333358</v>
      </c>
      <c r="M466" s="76">
        <v>0.1</v>
      </c>
      <c r="N466" s="75">
        <v>472.5</v>
      </c>
      <c r="O466" s="75">
        <v>52</v>
      </c>
      <c r="P466" s="74">
        <v>20</v>
      </c>
      <c r="Q466" s="75">
        <v>35483.25</v>
      </c>
      <c r="R466" s="132">
        <v>562.5</v>
      </c>
      <c r="S466" s="132">
        <v>562.5</v>
      </c>
      <c r="T466" s="132">
        <v>36045.75</v>
      </c>
      <c r="U466" s="132"/>
      <c r="V466" s="75">
        <v>0</v>
      </c>
      <c r="W466" s="75">
        <f t="shared" si="8"/>
        <v>10</v>
      </c>
      <c r="X466" s="75"/>
      <c r="Y466" s="146"/>
      <c r="Z466" s="145"/>
    </row>
    <row r="467" spans="1:26">
      <c r="A467" s="111"/>
      <c r="B467" s="67" t="s">
        <v>749</v>
      </c>
      <c r="C467" s="67" t="s">
        <v>1981</v>
      </c>
      <c r="D467" s="68" t="s">
        <v>1982</v>
      </c>
      <c r="E467" s="67" t="s">
        <v>750</v>
      </c>
      <c r="F467" s="74">
        <v>39405</v>
      </c>
      <c r="G467" s="74">
        <v>39340</v>
      </c>
      <c r="H467" s="74">
        <v>38615</v>
      </c>
      <c r="I467" s="75">
        <v>6435.8333333333321</v>
      </c>
      <c r="J467" s="75">
        <v>32179.166666666668</v>
      </c>
      <c r="K467" s="75">
        <v>28961.25</v>
      </c>
      <c r="L467" s="75">
        <v>3217.9166666666679</v>
      </c>
      <c r="M467" s="76">
        <v>0.1</v>
      </c>
      <c r="N467" s="75">
        <v>472.5</v>
      </c>
      <c r="O467" s="75">
        <v>52</v>
      </c>
      <c r="P467" s="74">
        <v>20</v>
      </c>
      <c r="Q467" s="75">
        <v>29505.75</v>
      </c>
      <c r="R467" s="132">
        <v>562.5</v>
      </c>
      <c r="S467" s="132">
        <v>562.5</v>
      </c>
      <c r="T467" s="132">
        <v>30068.25</v>
      </c>
      <c r="U467" s="132"/>
      <c r="V467" s="75">
        <v>0</v>
      </c>
      <c r="W467" s="75">
        <f t="shared" si="8"/>
        <v>10</v>
      </c>
      <c r="X467" s="75"/>
      <c r="Y467" s="146"/>
      <c r="Z467" s="145"/>
    </row>
    <row r="468" spans="1:26">
      <c r="A468" s="67"/>
      <c r="B468" s="84" t="s">
        <v>1983</v>
      </c>
      <c r="C468" s="69"/>
      <c r="D468" s="70"/>
      <c r="E468" s="69"/>
      <c r="F468" s="70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143"/>
      <c r="V468" s="73"/>
      <c r="W468" s="73" t="str">
        <f t="shared" si="8"/>
        <v/>
      </c>
      <c r="X468" s="73"/>
      <c r="Y468" s="73"/>
      <c r="Z468" s="73"/>
    </row>
    <row r="469" spans="1:26">
      <c r="A469" s="67"/>
      <c r="B469" s="67" t="s">
        <v>777</v>
      </c>
      <c r="C469" s="67" t="s">
        <v>1979</v>
      </c>
      <c r="D469" s="68" t="s">
        <v>1980</v>
      </c>
      <c r="E469" s="67" t="s">
        <v>778</v>
      </c>
      <c r="F469" s="74">
        <v>47740</v>
      </c>
      <c r="G469" s="74">
        <v>47675</v>
      </c>
      <c r="H469" s="74">
        <v>46950</v>
      </c>
      <c r="I469" s="75">
        <v>7825</v>
      </c>
      <c r="J469" s="75">
        <v>39125</v>
      </c>
      <c r="K469" s="75">
        <v>35212.5</v>
      </c>
      <c r="L469" s="75">
        <v>3912.5</v>
      </c>
      <c r="M469" s="76">
        <v>0.1</v>
      </c>
      <c r="N469" s="75">
        <v>472.5</v>
      </c>
      <c r="O469" s="75">
        <v>52</v>
      </c>
      <c r="P469" s="74">
        <v>20</v>
      </c>
      <c r="Q469" s="75">
        <v>35757</v>
      </c>
      <c r="R469" s="132">
        <v>562.5</v>
      </c>
      <c r="S469" s="132">
        <v>562.5</v>
      </c>
      <c r="T469" s="132">
        <v>36319.5</v>
      </c>
      <c r="U469" s="132"/>
      <c r="V469" s="75">
        <v>0</v>
      </c>
      <c r="W469" s="75">
        <f t="shared" si="8"/>
        <v>10</v>
      </c>
      <c r="X469" s="75"/>
      <c r="Y469" s="146"/>
      <c r="Z469" s="145"/>
    </row>
    <row r="470" spans="1:26">
      <c r="A470" s="67"/>
      <c r="B470" s="84" t="s">
        <v>1984</v>
      </c>
      <c r="C470" s="69"/>
      <c r="D470" s="70"/>
      <c r="E470" s="69"/>
      <c r="F470" s="70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143"/>
      <c r="V470" s="73"/>
      <c r="W470" s="73" t="str">
        <f t="shared" si="8"/>
        <v/>
      </c>
      <c r="X470" s="73"/>
      <c r="Y470" s="73"/>
      <c r="Z470" s="73"/>
    </row>
    <row r="471" spans="1:26">
      <c r="A471" s="67"/>
      <c r="B471" s="67" t="s">
        <v>1985</v>
      </c>
      <c r="C471" s="67" t="s">
        <v>1981</v>
      </c>
      <c r="D471" s="68" t="s">
        <v>1982</v>
      </c>
      <c r="E471" s="67" t="s">
        <v>1986</v>
      </c>
      <c r="F471" s="74">
        <v>39405</v>
      </c>
      <c r="G471" s="74">
        <v>39340</v>
      </c>
      <c r="H471" s="74">
        <v>38615</v>
      </c>
      <c r="I471" s="75">
        <v>6435.8333333333321</v>
      </c>
      <c r="J471" s="75">
        <v>32179.166666666668</v>
      </c>
      <c r="K471" s="75">
        <v>28961.25</v>
      </c>
      <c r="L471" s="75">
        <v>3217.9166666666679</v>
      </c>
      <c r="M471" s="76">
        <v>0.1</v>
      </c>
      <c r="N471" s="75">
        <v>472.5</v>
      </c>
      <c r="O471" s="75">
        <v>52</v>
      </c>
      <c r="P471" s="74">
        <v>20</v>
      </c>
      <c r="Q471" s="75">
        <v>29505.75</v>
      </c>
      <c r="R471" s="132">
        <v>562.5</v>
      </c>
      <c r="S471" s="132">
        <v>562.5</v>
      </c>
      <c r="T471" s="132">
        <v>30068.25</v>
      </c>
      <c r="U471" s="132"/>
      <c r="V471" s="75">
        <v>0</v>
      </c>
      <c r="W471" s="75">
        <f t="shared" si="8"/>
        <v>10</v>
      </c>
      <c r="X471" s="75"/>
      <c r="Y471" s="146"/>
      <c r="Z471" s="145"/>
    </row>
    <row r="472" spans="1:26">
      <c r="A472" s="67"/>
      <c r="B472" s="67" t="s">
        <v>1987</v>
      </c>
      <c r="C472" s="67" t="s">
        <v>1988</v>
      </c>
      <c r="D472" s="68" t="s">
        <v>1989</v>
      </c>
      <c r="E472" s="67" t="s">
        <v>1990</v>
      </c>
      <c r="F472" s="74">
        <v>41645</v>
      </c>
      <c r="G472" s="74">
        <v>41580</v>
      </c>
      <c r="H472" s="74">
        <v>40855</v>
      </c>
      <c r="I472" s="75">
        <v>6809.1666666666642</v>
      </c>
      <c r="J472" s="75">
        <v>34045.833333333336</v>
      </c>
      <c r="K472" s="75">
        <v>30641.25</v>
      </c>
      <c r="L472" s="75">
        <v>3404.5833333333358</v>
      </c>
      <c r="M472" s="76">
        <v>0.1</v>
      </c>
      <c r="N472" s="75">
        <v>472.5</v>
      </c>
      <c r="O472" s="75">
        <v>52</v>
      </c>
      <c r="P472" s="74">
        <v>20</v>
      </c>
      <c r="Q472" s="75">
        <v>31185.75</v>
      </c>
      <c r="R472" s="132">
        <v>562.5</v>
      </c>
      <c r="S472" s="132">
        <v>562.5</v>
      </c>
      <c r="T472" s="132">
        <v>31748.25</v>
      </c>
      <c r="U472" s="132"/>
      <c r="V472" s="75">
        <v>0</v>
      </c>
      <c r="W472" s="75">
        <f t="shared" si="8"/>
        <v>10</v>
      </c>
      <c r="X472" s="75"/>
      <c r="Y472" s="146"/>
      <c r="Z472" s="145"/>
    </row>
    <row r="473" spans="1:26">
      <c r="A473" s="67"/>
      <c r="B473" s="67" t="s">
        <v>1991</v>
      </c>
      <c r="C473" s="67" t="s">
        <v>1992</v>
      </c>
      <c r="D473" s="68" t="s">
        <v>1993</v>
      </c>
      <c r="E473" s="67" t="s">
        <v>1994</v>
      </c>
      <c r="F473" s="74">
        <v>44895</v>
      </c>
      <c r="G473" s="74">
        <v>44830</v>
      </c>
      <c r="H473" s="74">
        <v>44105</v>
      </c>
      <c r="I473" s="75">
        <v>7350.8333333333285</v>
      </c>
      <c r="J473" s="75">
        <v>36754.166666666672</v>
      </c>
      <c r="K473" s="75">
        <v>33078.750000000007</v>
      </c>
      <c r="L473" s="75">
        <v>3675.4166666666642</v>
      </c>
      <c r="M473" s="76">
        <v>0.1</v>
      </c>
      <c r="N473" s="75">
        <v>472.5</v>
      </c>
      <c r="O473" s="75">
        <v>52</v>
      </c>
      <c r="P473" s="74">
        <v>20</v>
      </c>
      <c r="Q473" s="75">
        <v>33623.250000000007</v>
      </c>
      <c r="R473" s="132">
        <v>562.5</v>
      </c>
      <c r="S473" s="132">
        <v>562.5</v>
      </c>
      <c r="T473" s="132">
        <v>34185.750000000007</v>
      </c>
      <c r="U473" s="132"/>
      <c r="V473" s="75">
        <v>0</v>
      </c>
      <c r="W473" s="75">
        <f t="shared" si="8"/>
        <v>10</v>
      </c>
      <c r="X473" s="75"/>
      <c r="Y473" s="146"/>
      <c r="Z473" s="145"/>
    </row>
    <row r="474" spans="1:26">
      <c r="A474" s="67"/>
      <c r="B474" s="67" t="s">
        <v>1995</v>
      </c>
      <c r="C474" s="67" t="s">
        <v>1996</v>
      </c>
      <c r="D474" s="68" t="s">
        <v>1997</v>
      </c>
      <c r="E474" s="67" t="s">
        <v>1998</v>
      </c>
      <c r="F474" s="74">
        <v>44645</v>
      </c>
      <c r="G474" s="74">
        <v>44580</v>
      </c>
      <c r="H474" s="74">
        <v>43855</v>
      </c>
      <c r="I474" s="75">
        <v>7309.1666666666642</v>
      </c>
      <c r="J474" s="75">
        <v>36545.833333333336</v>
      </c>
      <c r="K474" s="75">
        <v>32891.25</v>
      </c>
      <c r="L474" s="75">
        <v>3654.5833333333358</v>
      </c>
      <c r="M474" s="76">
        <v>0.1</v>
      </c>
      <c r="N474" s="75">
        <v>472.5</v>
      </c>
      <c r="O474" s="75">
        <v>52</v>
      </c>
      <c r="P474" s="74">
        <v>20</v>
      </c>
      <c r="Q474" s="75">
        <v>33435.75</v>
      </c>
      <c r="R474" s="132">
        <v>562.5</v>
      </c>
      <c r="S474" s="132">
        <v>562.5</v>
      </c>
      <c r="T474" s="132">
        <v>33998.25</v>
      </c>
      <c r="U474" s="132"/>
      <c r="V474" s="75">
        <v>0</v>
      </c>
      <c r="W474" s="75">
        <f t="shared" si="8"/>
        <v>10</v>
      </c>
      <c r="X474" s="75"/>
      <c r="Y474" s="146"/>
      <c r="Z474" s="145"/>
    </row>
    <row r="475" spans="1:26">
      <c r="A475" s="67"/>
      <c r="B475" s="67" t="s">
        <v>1999</v>
      </c>
      <c r="C475" s="67" t="s">
        <v>2000</v>
      </c>
      <c r="D475" s="68" t="s">
        <v>2001</v>
      </c>
      <c r="E475" s="67" t="s">
        <v>2002</v>
      </c>
      <c r="F475" s="74">
        <v>47895</v>
      </c>
      <c r="G475" s="74">
        <v>47830</v>
      </c>
      <c r="H475" s="74">
        <v>47105</v>
      </c>
      <c r="I475" s="75">
        <v>7850.8333333333285</v>
      </c>
      <c r="J475" s="75">
        <v>39254.166666666672</v>
      </c>
      <c r="K475" s="75">
        <v>35328.750000000007</v>
      </c>
      <c r="L475" s="75">
        <v>3925.4166666666642</v>
      </c>
      <c r="M475" s="76">
        <v>0.1</v>
      </c>
      <c r="N475" s="75">
        <v>472.5</v>
      </c>
      <c r="O475" s="75">
        <v>52</v>
      </c>
      <c r="P475" s="74">
        <v>20</v>
      </c>
      <c r="Q475" s="75">
        <v>35873.250000000007</v>
      </c>
      <c r="R475" s="132">
        <v>562.5</v>
      </c>
      <c r="S475" s="132">
        <v>562.5</v>
      </c>
      <c r="T475" s="132">
        <v>36435.750000000007</v>
      </c>
      <c r="U475" s="132"/>
      <c r="V475" s="75">
        <v>0</v>
      </c>
      <c r="W475" s="75">
        <f t="shared" si="8"/>
        <v>10</v>
      </c>
      <c r="X475" s="75"/>
      <c r="Y475" s="146"/>
      <c r="Z475" s="145"/>
    </row>
    <row r="476" spans="1:26">
      <c r="A476" s="67"/>
      <c r="B476" s="84" t="s">
        <v>2003</v>
      </c>
      <c r="C476" s="69"/>
      <c r="D476" s="70"/>
      <c r="E476" s="69"/>
      <c r="F476" s="70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143"/>
      <c r="V476" s="73"/>
      <c r="W476" s="73" t="str">
        <f t="shared" si="8"/>
        <v/>
      </c>
      <c r="X476" s="73"/>
      <c r="Y476" s="73"/>
      <c r="Z476" s="73"/>
    </row>
    <row r="477" spans="1:26">
      <c r="A477" s="67"/>
      <c r="B477" s="67" t="s">
        <v>2004</v>
      </c>
      <c r="C477" s="67" t="s">
        <v>1988</v>
      </c>
      <c r="D477" s="68" t="s">
        <v>1989</v>
      </c>
      <c r="E477" s="67" t="s">
        <v>2005</v>
      </c>
      <c r="F477" s="74">
        <v>42010</v>
      </c>
      <c r="G477" s="74">
        <v>41945</v>
      </c>
      <c r="H477" s="74">
        <v>41220</v>
      </c>
      <c r="I477" s="75">
        <v>6870</v>
      </c>
      <c r="J477" s="75">
        <v>34350</v>
      </c>
      <c r="K477" s="75">
        <v>30915</v>
      </c>
      <c r="L477" s="75">
        <v>3435</v>
      </c>
      <c r="M477" s="76">
        <v>0.1</v>
      </c>
      <c r="N477" s="75">
        <v>472.5</v>
      </c>
      <c r="O477" s="75">
        <v>52</v>
      </c>
      <c r="P477" s="74">
        <v>20</v>
      </c>
      <c r="Q477" s="75">
        <v>31459.5</v>
      </c>
      <c r="R477" s="132">
        <v>562.5</v>
      </c>
      <c r="S477" s="132">
        <v>562.5</v>
      </c>
      <c r="T477" s="132">
        <v>32022</v>
      </c>
      <c r="U477" s="132"/>
      <c r="V477" s="75">
        <v>0</v>
      </c>
      <c r="W477" s="75">
        <f t="shared" si="8"/>
        <v>10</v>
      </c>
      <c r="X477" s="75"/>
      <c r="Y477" s="146"/>
      <c r="Z477" s="145"/>
    </row>
    <row r="478" spans="1:26">
      <c r="A478" s="67"/>
      <c r="B478" s="67" t="s">
        <v>2006</v>
      </c>
      <c r="C478" s="67" t="s">
        <v>1992</v>
      </c>
      <c r="D478" s="68" t="s">
        <v>1993</v>
      </c>
      <c r="E478" s="67" t="s">
        <v>2007</v>
      </c>
      <c r="F478" s="74">
        <v>45260</v>
      </c>
      <c r="G478" s="74">
        <v>45195</v>
      </c>
      <c r="H478" s="74">
        <v>44470</v>
      </c>
      <c r="I478" s="75">
        <v>7411.6666666666642</v>
      </c>
      <c r="J478" s="75">
        <v>37058.333333333336</v>
      </c>
      <c r="K478" s="75">
        <v>33352.5</v>
      </c>
      <c r="L478" s="75">
        <v>3705.8333333333358</v>
      </c>
      <c r="M478" s="76">
        <v>0.1</v>
      </c>
      <c r="N478" s="75">
        <v>472.5</v>
      </c>
      <c r="O478" s="75">
        <v>52</v>
      </c>
      <c r="P478" s="74">
        <v>20</v>
      </c>
      <c r="Q478" s="75">
        <v>33897</v>
      </c>
      <c r="R478" s="132">
        <v>562.5</v>
      </c>
      <c r="S478" s="132">
        <v>562.5</v>
      </c>
      <c r="T478" s="132">
        <v>34459.5</v>
      </c>
      <c r="U478" s="132"/>
      <c r="V478" s="75">
        <v>0</v>
      </c>
      <c r="W478" s="75">
        <f t="shared" si="8"/>
        <v>10</v>
      </c>
      <c r="X478" s="75"/>
      <c r="Y478" s="146"/>
      <c r="Z478" s="145"/>
    </row>
    <row r="479" spans="1:26">
      <c r="A479" s="67"/>
      <c r="B479" s="67" t="s">
        <v>2008</v>
      </c>
      <c r="C479" s="67" t="s">
        <v>2009</v>
      </c>
      <c r="D479" s="68" t="s">
        <v>2010</v>
      </c>
      <c r="E479" s="67" t="s">
        <v>2011</v>
      </c>
      <c r="F479" s="74">
        <v>48460</v>
      </c>
      <c r="G479" s="74">
        <v>48395</v>
      </c>
      <c r="H479" s="74">
        <v>47670</v>
      </c>
      <c r="I479" s="75">
        <v>7945</v>
      </c>
      <c r="J479" s="75">
        <v>39725</v>
      </c>
      <c r="K479" s="75">
        <v>35752.5</v>
      </c>
      <c r="L479" s="75">
        <v>3972.5</v>
      </c>
      <c r="M479" s="76">
        <v>0.1</v>
      </c>
      <c r="N479" s="75">
        <v>472.5</v>
      </c>
      <c r="O479" s="75">
        <v>52</v>
      </c>
      <c r="P479" s="74">
        <v>20</v>
      </c>
      <c r="Q479" s="75">
        <v>36297</v>
      </c>
      <c r="R479" s="132">
        <v>562.5</v>
      </c>
      <c r="S479" s="132">
        <v>562.5</v>
      </c>
      <c r="T479" s="132">
        <v>36859.5</v>
      </c>
      <c r="U479" s="132"/>
      <c r="V479" s="75">
        <v>0</v>
      </c>
      <c r="W479" s="75">
        <f t="shared" si="8"/>
        <v>10</v>
      </c>
      <c r="X479" s="75"/>
      <c r="Y479" s="146"/>
      <c r="Z479" s="145"/>
    </row>
    <row r="480" spans="1:26">
      <c r="A480" s="111"/>
      <c r="B480" s="67" t="s">
        <v>2012</v>
      </c>
      <c r="C480" s="67" t="s">
        <v>2013</v>
      </c>
      <c r="D480" s="68" t="s">
        <v>2014</v>
      </c>
      <c r="E480" s="67" t="s">
        <v>2015</v>
      </c>
      <c r="F480" s="74">
        <v>46140</v>
      </c>
      <c r="G480" s="74">
        <v>46075</v>
      </c>
      <c r="H480" s="74">
        <v>45350</v>
      </c>
      <c r="I480" s="75">
        <v>7558.3333333333285</v>
      </c>
      <c r="J480" s="75">
        <v>37791.666666666672</v>
      </c>
      <c r="K480" s="75">
        <v>34012.500000000007</v>
      </c>
      <c r="L480" s="75">
        <v>3779.1666666666642</v>
      </c>
      <c r="M480" s="76">
        <v>0.1</v>
      </c>
      <c r="N480" s="75">
        <v>472.5</v>
      </c>
      <c r="O480" s="75">
        <v>52</v>
      </c>
      <c r="P480" s="74">
        <v>20</v>
      </c>
      <c r="Q480" s="75">
        <v>34557.000000000007</v>
      </c>
      <c r="R480" s="132">
        <v>562.5</v>
      </c>
      <c r="S480" s="132">
        <v>562.5</v>
      </c>
      <c r="T480" s="132">
        <v>35119.500000000007</v>
      </c>
      <c r="U480" s="132"/>
      <c r="V480" s="75">
        <v>0</v>
      </c>
      <c r="W480" s="75">
        <f t="shared" si="8"/>
        <v>10</v>
      </c>
      <c r="X480" s="75"/>
      <c r="Y480" s="146"/>
      <c r="Z480" s="145"/>
    </row>
    <row r="481" spans="1:26">
      <c r="A481" s="67"/>
      <c r="B481" s="67" t="s">
        <v>2016</v>
      </c>
      <c r="C481" s="67" t="s">
        <v>2017</v>
      </c>
      <c r="D481" s="68" t="s">
        <v>2018</v>
      </c>
      <c r="E481" s="67" t="s">
        <v>2019</v>
      </c>
      <c r="F481" s="74">
        <v>50585</v>
      </c>
      <c r="G481" s="74">
        <v>50520</v>
      </c>
      <c r="H481" s="74">
        <v>49795</v>
      </c>
      <c r="I481" s="75">
        <v>8299.1666666666642</v>
      </c>
      <c r="J481" s="75">
        <v>41495.833333333336</v>
      </c>
      <c r="K481" s="75">
        <v>37346.25</v>
      </c>
      <c r="L481" s="75">
        <v>4149.5833333333358</v>
      </c>
      <c r="M481" s="76">
        <v>0.1</v>
      </c>
      <c r="N481" s="75">
        <v>472.5</v>
      </c>
      <c r="O481" s="75">
        <v>52</v>
      </c>
      <c r="P481" s="74">
        <v>20</v>
      </c>
      <c r="Q481" s="75">
        <v>37890.75</v>
      </c>
      <c r="R481" s="132">
        <v>562.5</v>
      </c>
      <c r="S481" s="132">
        <v>562.5</v>
      </c>
      <c r="T481" s="132">
        <v>38453.25</v>
      </c>
      <c r="U481" s="132"/>
      <c r="V481" s="75">
        <v>0</v>
      </c>
      <c r="W481" s="75">
        <f t="shared" si="8"/>
        <v>10</v>
      </c>
      <c r="X481" s="75"/>
      <c r="Y481" s="146"/>
      <c r="Z481" s="145"/>
    </row>
    <row r="482" spans="1:26">
      <c r="A482" s="67"/>
      <c r="B482" s="67" t="s">
        <v>2020</v>
      </c>
      <c r="C482" s="67" t="s">
        <v>2017</v>
      </c>
      <c r="D482" s="68" t="s">
        <v>2018</v>
      </c>
      <c r="E482" s="67" t="s">
        <v>2021</v>
      </c>
      <c r="F482" s="74">
        <v>49390</v>
      </c>
      <c r="G482" s="74">
        <v>49325</v>
      </c>
      <c r="H482" s="74">
        <v>48600</v>
      </c>
      <c r="I482" s="75">
        <v>8100</v>
      </c>
      <c r="J482" s="75">
        <v>40500</v>
      </c>
      <c r="K482" s="75">
        <v>36450</v>
      </c>
      <c r="L482" s="75">
        <v>4050</v>
      </c>
      <c r="M482" s="76">
        <v>0.1</v>
      </c>
      <c r="N482" s="75">
        <v>472.5</v>
      </c>
      <c r="O482" s="75">
        <v>52</v>
      </c>
      <c r="P482" s="74">
        <v>20</v>
      </c>
      <c r="Q482" s="75">
        <v>36994.5</v>
      </c>
      <c r="R482" s="132">
        <v>562.5</v>
      </c>
      <c r="S482" s="132">
        <v>562.5</v>
      </c>
      <c r="T482" s="132">
        <v>37557</v>
      </c>
      <c r="U482" s="132"/>
      <c r="V482" s="75">
        <v>0</v>
      </c>
      <c r="W482" s="75">
        <f t="shared" si="8"/>
        <v>10</v>
      </c>
      <c r="X482" s="75"/>
      <c r="Y482" s="146"/>
      <c r="Z482" s="145"/>
    </row>
    <row r="483" spans="1:26">
      <c r="A483" s="67"/>
      <c r="B483" s="84" t="s">
        <v>2022</v>
      </c>
      <c r="C483" s="69"/>
      <c r="D483" s="70"/>
      <c r="E483" s="69"/>
      <c r="F483" s="70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143"/>
      <c r="V483" s="73"/>
      <c r="W483" s="73" t="str">
        <f t="shared" si="8"/>
        <v/>
      </c>
      <c r="X483" s="73"/>
      <c r="Y483" s="73"/>
      <c r="Z483" s="73"/>
    </row>
    <row r="484" spans="1:26">
      <c r="A484" s="67"/>
      <c r="B484" s="67" t="s">
        <v>915</v>
      </c>
      <c r="C484" s="67" t="s">
        <v>2023</v>
      </c>
      <c r="D484" s="68" t="s">
        <v>2024</v>
      </c>
      <c r="E484" s="67" t="s">
        <v>916</v>
      </c>
      <c r="F484" s="74">
        <v>54455</v>
      </c>
      <c r="G484" s="74">
        <v>54390</v>
      </c>
      <c r="H484" s="74">
        <v>53665</v>
      </c>
      <c r="I484" s="75">
        <v>8944.1666666666642</v>
      </c>
      <c r="J484" s="75">
        <v>44720.833333333336</v>
      </c>
      <c r="K484" s="75">
        <v>40248.75</v>
      </c>
      <c r="L484" s="75">
        <v>4472.0833333333358</v>
      </c>
      <c r="M484" s="76">
        <v>0.1</v>
      </c>
      <c r="N484" s="75">
        <v>472.5</v>
      </c>
      <c r="O484" s="75">
        <v>52</v>
      </c>
      <c r="P484" s="74">
        <v>20</v>
      </c>
      <c r="Q484" s="75">
        <v>40793.25</v>
      </c>
      <c r="R484" s="132">
        <v>562.5</v>
      </c>
      <c r="S484" s="132">
        <v>562.5</v>
      </c>
      <c r="T484" s="132">
        <v>41355.75</v>
      </c>
      <c r="U484" s="132"/>
      <c r="V484" s="75">
        <v>0</v>
      </c>
      <c r="W484" s="75">
        <f t="shared" si="8"/>
        <v>10</v>
      </c>
      <c r="X484" s="75"/>
      <c r="Y484" s="146"/>
      <c r="Z484" s="145"/>
    </row>
    <row r="485" spans="1:26">
      <c r="A485" s="67"/>
      <c r="B485" s="67" t="s">
        <v>919</v>
      </c>
      <c r="C485" s="67" t="s">
        <v>2025</v>
      </c>
      <c r="D485" s="68" t="s">
        <v>2026</v>
      </c>
      <c r="E485" s="67" t="s">
        <v>920</v>
      </c>
      <c r="F485" s="74">
        <v>57955</v>
      </c>
      <c r="G485" s="74">
        <v>57890</v>
      </c>
      <c r="H485" s="74">
        <v>57165</v>
      </c>
      <c r="I485" s="75">
        <v>9527.5</v>
      </c>
      <c r="J485" s="75">
        <v>47637.5</v>
      </c>
      <c r="K485" s="75">
        <v>42873.75</v>
      </c>
      <c r="L485" s="75">
        <v>4763.75</v>
      </c>
      <c r="M485" s="76">
        <v>0.1</v>
      </c>
      <c r="N485" s="75">
        <v>472.5</v>
      </c>
      <c r="O485" s="75">
        <v>52</v>
      </c>
      <c r="P485" s="74">
        <v>20</v>
      </c>
      <c r="Q485" s="75">
        <v>43418.25</v>
      </c>
      <c r="R485" s="132">
        <v>562.5</v>
      </c>
      <c r="S485" s="132">
        <v>562.5</v>
      </c>
      <c r="T485" s="132">
        <v>43980.75</v>
      </c>
      <c r="U485" s="132"/>
      <c r="V485" s="75">
        <v>0</v>
      </c>
      <c r="W485" s="75">
        <f t="shared" si="8"/>
        <v>10</v>
      </c>
      <c r="X485" s="75"/>
      <c r="Y485" s="146"/>
      <c r="Z485" s="145"/>
    </row>
    <row r="486" spans="1:26">
      <c r="A486" s="67"/>
      <c r="B486" s="67" t="s">
        <v>895</v>
      </c>
      <c r="C486" s="67" t="s">
        <v>2027</v>
      </c>
      <c r="D486" s="68" t="s">
        <v>2028</v>
      </c>
      <c r="E486" s="67" t="s">
        <v>896</v>
      </c>
      <c r="F486" s="74">
        <v>43455</v>
      </c>
      <c r="G486" s="74">
        <v>43390</v>
      </c>
      <c r="H486" s="74">
        <v>42665</v>
      </c>
      <c r="I486" s="75">
        <v>7110.8333333333285</v>
      </c>
      <c r="J486" s="75">
        <v>35554.166666666672</v>
      </c>
      <c r="K486" s="75">
        <v>31998.750000000004</v>
      </c>
      <c r="L486" s="75">
        <v>3555.4166666666679</v>
      </c>
      <c r="M486" s="76">
        <v>0.1</v>
      </c>
      <c r="N486" s="75">
        <v>472.5</v>
      </c>
      <c r="O486" s="75">
        <v>52</v>
      </c>
      <c r="P486" s="74">
        <v>20</v>
      </c>
      <c r="Q486" s="75">
        <v>32543.250000000004</v>
      </c>
      <c r="R486" s="132">
        <v>562.5</v>
      </c>
      <c r="S486" s="132">
        <v>562.5</v>
      </c>
      <c r="T486" s="132">
        <v>33105.75</v>
      </c>
      <c r="U486" s="132"/>
      <c r="V486" s="75">
        <v>0</v>
      </c>
      <c r="W486" s="75">
        <f t="shared" si="8"/>
        <v>10</v>
      </c>
      <c r="X486" s="75"/>
      <c r="Y486" s="146"/>
      <c r="Z486" s="145"/>
    </row>
    <row r="487" spans="1:26">
      <c r="A487" s="67"/>
      <c r="B487" s="67" t="s">
        <v>899</v>
      </c>
      <c r="C487" s="67" t="s">
        <v>2029</v>
      </c>
      <c r="D487" s="68" t="s">
        <v>2030</v>
      </c>
      <c r="E487" s="67" t="s">
        <v>900</v>
      </c>
      <c r="F487" s="74">
        <v>46955</v>
      </c>
      <c r="G487" s="74">
        <v>46890</v>
      </c>
      <c r="H487" s="74">
        <v>46165</v>
      </c>
      <c r="I487" s="75">
        <v>7694.1666666666642</v>
      </c>
      <c r="J487" s="75">
        <v>38470.833333333336</v>
      </c>
      <c r="K487" s="75">
        <v>34623.75</v>
      </c>
      <c r="L487" s="75">
        <v>3847.0833333333358</v>
      </c>
      <c r="M487" s="76">
        <v>0.1</v>
      </c>
      <c r="N487" s="75">
        <v>472.5</v>
      </c>
      <c r="O487" s="75">
        <v>52</v>
      </c>
      <c r="P487" s="74">
        <v>20</v>
      </c>
      <c r="Q487" s="75">
        <v>35168.25</v>
      </c>
      <c r="R487" s="132">
        <v>562.5</v>
      </c>
      <c r="S487" s="132">
        <v>562.5</v>
      </c>
      <c r="T487" s="132">
        <v>35730.75</v>
      </c>
      <c r="U487" s="132"/>
      <c r="V487" s="75">
        <v>0</v>
      </c>
      <c r="W487" s="75">
        <f t="shared" si="8"/>
        <v>10</v>
      </c>
      <c r="X487" s="75"/>
      <c r="Y487" s="146"/>
      <c r="Z487" s="145"/>
    </row>
    <row r="488" spans="1:26">
      <c r="A488" s="111"/>
      <c r="B488" s="67" t="s">
        <v>903</v>
      </c>
      <c r="C488" s="67" t="s">
        <v>2031</v>
      </c>
      <c r="D488" s="68" t="s">
        <v>2032</v>
      </c>
      <c r="E488" s="67" t="s">
        <v>904</v>
      </c>
      <c r="F488" s="74">
        <v>50455</v>
      </c>
      <c r="G488" s="74">
        <v>50390</v>
      </c>
      <c r="H488" s="74">
        <v>49665</v>
      </c>
      <c r="I488" s="75">
        <v>8277.5</v>
      </c>
      <c r="J488" s="75">
        <v>41387.5</v>
      </c>
      <c r="K488" s="75">
        <v>37248.75</v>
      </c>
      <c r="L488" s="75">
        <v>4138.75</v>
      </c>
      <c r="M488" s="76">
        <v>0.1</v>
      </c>
      <c r="N488" s="75">
        <v>472.5</v>
      </c>
      <c r="O488" s="75">
        <v>52</v>
      </c>
      <c r="P488" s="74">
        <v>20</v>
      </c>
      <c r="Q488" s="75">
        <v>37793.25</v>
      </c>
      <c r="R488" s="132">
        <v>562.5</v>
      </c>
      <c r="S488" s="132">
        <v>562.5</v>
      </c>
      <c r="T488" s="132">
        <v>38355.75</v>
      </c>
      <c r="U488" s="132"/>
      <c r="V488" s="75">
        <v>0</v>
      </c>
      <c r="W488" s="75">
        <f t="shared" si="8"/>
        <v>10</v>
      </c>
      <c r="X488" s="75"/>
      <c r="Y488" s="146"/>
      <c r="Z488" s="145"/>
    </row>
    <row r="489" spans="1:26">
      <c r="A489" s="67"/>
      <c r="B489" s="67" t="s">
        <v>907</v>
      </c>
      <c r="C489" s="67" t="s">
        <v>2000</v>
      </c>
      <c r="D489" s="68" t="s">
        <v>2001</v>
      </c>
      <c r="E489" s="67" t="s">
        <v>908</v>
      </c>
      <c r="F489" s="74">
        <v>49955</v>
      </c>
      <c r="G489" s="74">
        <v>49890</v>
      </c>
      <c r="H489" s="74">
        <v>49165</v>
      </c>
      <c r="I489" s="75">
        <v>8194.1666666666642</v>
      </c>
      <c r="J489" s="75">
        <v>40970.833333333336</v>
      </c>
      <c r="K489" s="75">
        <v>36873.75</v>
      </c>
      <c r="L489" s="75">
        <v>4097.0833333333358</v>
      </c>
      <c r="M489" s="76">
        <v>0.1</v>
      </c>
      <c r="N489" s="75">
        <v>472.5</v>
      </c>
      <c r="O489" s="75">
        <v>52</v>
      </c>
      <c r="P489" s="74">
        <v>20</v>
      </c>
      <c r="Q489" s="75">
        <v>37418.25</v>
      </c>
      <c r="R489" s="132">
        <v>562.5</v>
      </c>
      <c r="S489" s="132">
        <v>562.5</v>
      </c>
      <c r="T489" s="132">
        <v>37980.75</v>
      </c>
      <c r="U489" s="132"/>
      <c r="V489" s="75">
        <v>0</v>
      </c>
      <c r="W489" s="75">
        <f t="shared" si="8"/>
        <v>10</v>
      </c>
      <c r="X489" s="75"/>
      <c r="Y489" s="146"/>
      <c r="Z489" s="145"/>
    </row>
    <row r="490" spans="1:26">
      <c r="A490" s="67"/>
      <c r="B490" s="67" t="s">
        <v>911</v>
      </c>
      <c r="C490" s="67" t="s">
        <v>2033</v>
      </c>
      <c r="D490" s="68" t="s">
        <v>2034</v>
      </c>
      <c r="E490" s="67" t="s">
        <v>912</v>
      </c>
      <c r="F490" s="74">
        <v>53455</v>
      </c>
      <c r="G490" s="74">
        <v>53390</v>
      </c>
      <c r="H490" s="74">
        <v>52665</v>
      </c>
      <c r="I490" s="75">
        <v>8777.5</v>
      </c>
      <c r="J490" s="75">
        <v>43887.5</v>
      </c>
      <c r="K490" s="75">
        <v>39498.75</v>
      </c>
      <c r="L490" s="75">
        <v>4388.75</v>
      </c>
      <c r="M490" s="76">
        <v>0.1</v>
      </c>
      <c r="N490" s="75">
        <v>472.5</v>
      </c>
      <c r="O490" s="75">
        <v>52</v>
      </c>
      <c r="P490" s="74">
        <v>20</v>
      </c>
      <c r="Q490" s="75">
        <v>40043.25</v>
      </c>
      <c r="R490" s="132">
        <v>562.5</v>
      </c>
      <c r="S490" s="132">
        <v>562.5</v>
      </c>
      <c r="T490" s="132">
        <v>40605.75</v>
      </c>
      <c r="U490" s="132"/>
      <c r="V490" s="75">
        <v>0</v>
      </c>
      <c r="W490" s="75">
        <f t="shared" si="8"/>
        <v>10</v>
      </c>
      <c r="X490" s="75"/>
      <c r="Y490" s="146"/>
      <c r="Z490" s="145"/>
    </row>
    <row r="491" spans="1:26">
      <c r="A491" s="67"/>
      <c r="B491" s="84" t="s">
        <v>2035</v>
      </c>
      <c r="C491" s="69"/>
      <c r="D491" s="70"/>
      <c r="E491" s="69"/>
      <c r="F491" s="70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143"/>
      <c r="V491" s="73"/>
      <c r="W491" s="73" t="str">
        <f t="shared" si="8"/>
        <v/>
      </c>
      <c r="X491" s="73"/>
      <c r="Y491" s="73"/>
      <c r="Z491" s="73"/>
    </row>
    <row r="492" spans="1:26">
      <c r="A492" s="67"/>
      <c r="B492" s="67" t="s">
        <v>927</v>
      </c>
      <c r="C492" s="67" t="s">
        <v>2029</v>
      </c>
      <c r="D492" s="68" t="s">
        <v>2030</v>
      </c>
      <c r="E492" s="67" t="s">
        <v>928</v>
      </c>
      <c r="F492" s="74">
        <v>47950</v>
      </c>
      <c r="G492" s="74">
        <v>47885</v>
      </c>
      <c r="H492" s="74">
        <v>47160</v>
      </c>
      <c r="I492" s="75">
        <v>7860</v>
      </c>
      <c r="J492" s="75">
        <v>39300</v>
      </c>
      <c r="K492" s="75">
        <v>35370</v>
      </c>
      <c r="L492" s="75">
        <v>3930</v>
      </c>
      <c r="M492" s="76">
        <v>0.1</v>
      </c>
      <c r="N492" s="75">
        <v>472.5</v>
      </c>
      <c r="O492" s="75">
        <v>52</v>
      </c>
      <c r="P492" s="74">
        <v>20</v>
      </c>
      <c r="Q492" s="75">
        <v>35914.5</v>
      </c>
      <c r="R492" s="132">
        <v>562.5</v>
      </c>
      <c r="S492" s="132">
        <v>562.5</v>
      </c>
      <c r="T492" s="132">
        <v>36477</v>
      </c>
      <c r="U492" s="132"/>
      <c r="V492" s="75">
        <v>0</v>
      </c>
      <c r="W492" s="75">
        <f t="shared" si="8"/>
        <v>10</v>
      </c>
      <c r="X492" s="75"/>
      <c r="Y492" s="146"/>
      <c r="Z492" s="145"/>
    </row>
    <row r="493" spans="1:26">
      <c r="A493" s="67"/>
      <c r="B493" s="67" t="s">
        <v>931</v>
      </c>
      <c r="C493" s="67" t="s">
        <v>2031</v>
      </c>
      <c r="D493" s="68" t="s">
        <v>2032</v>
      </c>
      <c r="E493" s="67" t="s">
        <v>932</v>
      </c>
      <c r="F493" s="74">
        <v>51450</v>
      </c>
      <c r="G493" s="74">
        <v>51385</v>
      </c>
      <c r="H493" s="74">
        <v>50660</v>
      </c>
      <c r="I493" s="75">
        <v>8443.3333333333285</v>
      </c>
      <c r="J493" s="75">
        <v>42216.666666666672</v>
      </c>
      <c r="K493" s="75">
        <v>37995.000000000007</v>
      </c>
      <c r="L493" s="75">
        <v>4221.6666666666642</v>
      </c>
      <c r="M493" s="76">
        <v>0.1</v>
      </c>
      <c r="N493" s="75">
        <v>472.5</v>
      </c>
      <c r="O493" s="75">
        <v>52</v>
      </c>
      <c r="P493" s="74">
        <v>20</v>
      </c>
      <c r="Q493" s="75">
        <v>38539.500000000007</v>
      </c>
      <c r="R493" s="132">
        <v>562.5</v>
      </c>
      <c r="S493" s="132">
        <v>562.5</v>
      </c>
      <c r="T493" s="132">
        <v>39102.000000000007</v>
      </c>
      <c r="U493" s="132"/>
      <c r="V493" s="75">
        <v>0</v>
      </c>
      <c r="W493" s="75">
        <f t="shared" si="8"/>
        <v>10</v>
      </c>
      <c r="X493" s="75"/>
      <c r="Y493" s="146"/>
      <c r="Z493" s="145"/>
    </row>
    <row r="494" spans="1:26">
      <c r="A494" s="67"/>
      <c r="B494" s="67" t="s">
        <v>935</v>
      </c>
      <c r="C494" s="67" t="s">
        <v>2017</v>
      </c>
      <c r="D494" s="68" t="s">
        <v>2018</v>
      </c>
      <c r="E494" s="67" t="s">
        <v>936</v>
      </c>
      <c r="F494" s="74">
        <v>51945</v>
      </c>
      <c r="G494" s="74">
        <v>51880</v>
      </c>
      <c r="H494" s="74">
        <v>51155</v>
      </c>
      <c r="I494" s="75">
        <v>8525.8333333333285</v>
      </c>
      <c r="J494" s="75">
        <v>42629.166666666672</v>
      </c>
      <c r="K494" s="75">
        <v>38366.250000000007</v>
      </c>
      <c r="L494" s="75">
        <v>4262.9166666666642</v>
      </c>
      <c r="M494" s="76">
        <v>0.1</v>
      </c>
      <c r="N494" s="75">
        <v>472.5</v>
      </c>
      <c r="O494" s="75">
        <v>52</v>
      </c>
      <c r="P494" s="74">
        <v>20</v>
      </c>
      <c r="Q494" s="75">
        <v>38910.750000000007</v>
      </c>
      <c r="R494" s="132">
        <v>562.5</v>
      </c>
      <c r="S494" s="132">
        <v>562.5</v>
      </c>
      <c r="T494" s="132">
        <v>39473.250000000007</v>
      </c>
      <c r="U494" s="132"/>
      <c r="V494" s="75">
        <v>0</v>
      </c>
      <c r="W494" s="75">
        <f t="shared" si="8"/>
        <v>10</v>
      </c>
      <c r="X494" s="75"/>
      <c r="Y494" s="146"/>
      <c r="Z494" s="145"/>
    </row>
    <row r="495" spans="1:26">
      <c r="A495" s="67"/>
      <c r="B495" s="67" t="s">
        <v>939</v>
      </c>
      <c r="C495" s="67" t="s">
        <v>2000</v>
      </c>
      <c r="D495" s="68" t="s">
        <v>2001</v>
      </c>
      <c r="E495" s="67" t="s">
        <v>940</v>
      </c>
      <c r="F495" s="74">
        <v>50950</v>
      </c>
      <c r="G495" s="74">
        <v>50885</v>
      </c>
      <c r="H495" s="74">
        <v>50160</v>
      </c>
      <c r="I495" s="75">
        <v>8360</v>
      </c>
      <c r="J495" s="75">
        <v>41800</v>
      </c>
      <c r="K495" s="75">
        <v>37620</v>
      </c>
      <c r="L495" s="75">
        <v>4180</v>
      </c>
      <c r="M495" s="76">
        <v>0.1</v>
      </c>
      <c r="N495" s="75">
        <v>472.5</v>
      </c>
      <c r="O495" s="75">
        <v>52</v>
      </c>
      <c r="P495" s="74">
        <v>20</v>
      </c>
      <c r="Q495" s="75">
        <v>38164.5</v>
      </c>
      <c r="R495" s="132">
        <v>562.5</v>
      </c>
      <c r="S495" s="132">
        <v>562.5</v>
      </c>
      <c r="T495" s="132">
        <v>38727</v>
      </c>
      <c r="U495" s="132"/>
      <c r="V495" s="75">
        <v>0</v>
      </c>
      <c r="W495" s="75">
        <f t="shared" si="8"/>
        <v>10</v>
      </c>
      <c r="X495" s="75"/>
      <c r="Y495" s="146"/>
      <c r="Z495" s="145"/>
    </row>
    <row r="496" spans="1:26">
      <c r="A496" s="67"/>
      <c r="B496" s="67" t="s">
        <v>943</v>
      </c>
      <c r="C496" s="67" t="s">
        <v>2036</v>
      </c>
      <c r="D496" s="68" t="s">
        <v>2018</v>
      </c>
      <c r="E496" s="67" t="s">
        <v>944</v>
      </c>
      <c r="F496" s="74">
        <v>50950</v>
      </c>
      <c r="G496" s="74">
        <v>50885</v>
      </c>
      <c r="H496" s="74">
        <v>50160</v>
      </c>
      <c r="I496" s="75">
        <v>8360</v>
      </c>
      <c r="J496" s="75">
        <v>41800</v>
      </c>
      <c r="K496" s="75">
        <v>37620</v>
      </c>
      <c r="L496" s="75">
        <v>4180</v>
      </c>
      <c r="M496" s="76">
        <v>0.1</v>
      </c>
      <c r="N496" s="75">
        <v>472.5</v>
      </c>
      <c r="O496" s="75">
        <v>52</v>
      </c>
      <c r="P496" s="74">
        <v>20</v>
      </c>
      <c r="Q496" s="75">
        <v>38164.5</v>
      </c>
      <c r="R496" s="132">
        <v>562.5</v>
      </c>
      <c r="S496" s="132">
        <v>562.5</v>
      </c>
      <c r="T496" s="132">
        <v>38727</v>
      </c>
      <c r="U496" s="132"/>
      <c r="V496" s="75">
        <v>0</v>
      </c>
      <c r="W496" s="75">
        <f t="shared" si="8"/>
        <v>10</v>
      </c>
      <c r="X496" s="75"/>
      <c r="Y496" s="146"/>
      <c r="Z496" s="145"/>
    </row>
    <row r="497" spans="1:26">
      <c r="A497" s="67"/>
      <c r="B497" s="67" t="s">
        <v>947</v>
      </c>
      <c r="C497" s="67" t="s">
        <v>2037</v>
      </c>
      <c r="D497" s="68" t="s">
        <v>2038</v>
      </c>
      <c r="E497" s="67" t="s">
        <v>948</v>
      </c>
      <c r="F497" s="74">
        <v>55445</v>
      </c>
      <c r="G497" s="74">
        <v>55380</v>
      </c>
      <c r="H497" s="74">
        <v>54655</v>
      </c>
      <c r="I497" s="75">
        <v>9109.1666666666642</v>
      </c>
      <c r="J497" s="75">
        <v>45545.833333333336</v>
      </c>
      <c r="K497" s="75">
        <v>40991.25</v>
      </c>
      <c r="L497" s="75">
        <v>4554.5833333333358</v>
      </c>
      <c r="M497" s="76">
        <v>0.1</v>
      </c>
      <c r="N497" s="75">
        <v>472.5</v>
      </c>
      <c r="O497" s="75">
        <v>52</v>
      </c>
      <c r="P497" s="74">
        <v>20</v>
      </c>
      <c r="Q497" s="75">
        <v>41535.75</v>
      </c>
      <c r="R497" s="132">
        <v>562.5</v>
      </c>
      <c r="S497" s="132">
        <v>562.5</v>
      </c>
      <c r="T497" s="132">
        <v>42098.25</v>
      </c>
      <c r="U497" s="132"/>
      <c r="V497" s="75">
        <v>0</v>
      </c>
      <c r="W497" s="75">
        <f t="shared" si="8"/>
        <v>10</v>
      </c>
      <c r="X497" s="75"/>
      <c r="Y497" s="146"/>
      <c r="Z497" s="145"/>
    </row>
    <row r="498" spans="1:26">
      <c r="A498" s="111"/>
      <c r="B498" s="67" t="s">
        <v>951</v>
      </c>
      <c r="C498" s="67" t="s">
        <v>2039</v>
      </c>
      <c r="D498" s="68" t="s">
        <v>2034</v>
      </c>
      <c r="E498" s="67" t="s">
        <v>952</v>
      </c>
      <c r="F498" s="74">
        <v>54450</v>
      </c>
      <c r="G498" s="74">
        <v>54385</v>
      </c>
      <c r="H498" s="74">
        <v>53660</v>
      </c>
      <c r="I498" s="75">
        <v>8943.3333333333285</v>
      </c>
      <c r="J498" s="75">
        <v>44716.666666666672</v>
      </c>
      <c r="K498" s="75">
        <v>40245.000000000007</v>
      </c>
      <c r="L498" s="75">
        <v>4471.6666666666642</v>
      </c>
      <c r="M498" s="76">
        <v>0.1</v>
      </c>
      <c r="N498" s="75">
        <v>472.5</v>
      </c>
      <c r="O498" s="75">
        <v>52</v>
      </c>
      <c r="P498" s="74">
        <v>20</v>
      </c>
      <c r="Q498" s="75">
        <v>40789.500000000007</v>
      </c>
      <c r="R498" s="132">
        <v>562.5</v>
      </c>
      <c r="S498" s="132">
        <v>562.5</v>
      </c>
      <c r="T498" s="132">
        <v>41352.000000000007</v>
      </c>
      <c r="U498" s="132"/>
      <c r="V498" s="75">
        <v>0</v>
      </c>
      <c r="W498" s="75">
        <f t="shared" si="8"/>
        <v>10</v>
      </c>
      <c r="X498" s="75"/>
      <c r="Y498" s="146"/>
      <c r="Z498" s="145"/>
    </row>
    <row r="499" spans="1:26">
      <c r="A499" s="67"/>
      <c r="B499" s="67" t="s">
        <v>955</v>
      </c>
      <c r="C499" s="67" t="s">
        <v>2037</v>
      </c>
      <c r="D499" s="68" t="s">
        <v>2038</v>
      </c>
      <c r="E499" s="67" t="s">
        <v>956</v>
      </c>
      <c r="F499" s="74">
        <v>54450</v>
      </c>
      <c r="G499" s="74">
        <v>54385</v>
      </c>
      <c r="H499" s="74">
        <v>53660</v>
      </c>
      <c r="I499" s="75">
        <v>8943.3333333333285</v>
      </c>
      <c r="J499" s="75">
        <v>44716.666666666672</v>
      </c>
      <c r="K499" s="75">
        <v>40245.000000000007</v>
      </c>
      <c r="L499" s="75">
        <v>4471.6666666666642</v>
      </c>
      <c r="M499" s="76">
        <v>0.1</v>
      </c>
      <c r="N499" s="75">
        <v>472.5</v>
      </c>
      <c r="O499" s="75">
        <v>52</v>
      </c>
      <c r="P499" s="74">
        <v>20</v>
      </c>
      <c r="Q499" s="75">
        <v>40789.500000000007</v>
      </c>
      <c r="R499" s="132">
        <v>562.5</v>
      </c>
      <c r="S499" s="132">
        <v>562.5</v>
      </c>
      <c r="T499" s="132">
        <v>41352.000000000007</v>
      </c>
      <c r="U499" s="132"/>
      <c r="V499" s="75">
        <v>0</v>
      </c>
      <c r="W499" s="75">
        <f t="shared" si="8"/>
        <v>10</v>
      </c>
      <c r="X499" s="75"/>
      <c r="Y499" s="146"/>
      <c r="Z499" s="145"/>
    </row>
    <row r="500" spans="1:26">
      <c r="A500" s="67"/>
      <c r="B500" s="84" t="s">
        <v>2040</v>
      </c>
      <c r="C500" s="69"/>
      <c r="D500" s="70"/>
      <c r="E500" s="69"/>
      <c r="F500" s="70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143"/>
      <c r="V500" s="73"/>
      <c r="W500" s="73" t="str">
        <f t="shared" si="8"/>
        <v/>
      </c>
      <c r="X500" s="73"/>
      <c r="Y500" s="73"/>
      <c r="Z500" s="73"/>
    </row>
    <row r="501" spans="1:26">
      <c r="A501" s="67"/>
      <c r="B501" s="67" t="s">
        <v>2041</v>
      </c>
      <c r="C501" s="67" t="s">
        <v>2023</v>
      </c>
      <c r="D501" s="68" t="s">
        <v>2024</v>
      </c>
      <c r="E501" s="67" t="s">
        <v>2042</v>
      </c>
      <c r="F501" s="74">
        <v>54455</v>
      </c>
      <c r="G501" s="74">
        <v>54390</v>
      </c>
      <c r="H501" s="74">
        <v>53665</v>
      </c>
      <c r="I501" s="75">
        <v>8944.1666666666642</v>
      </c>
      <c r="J501" s="75">
        <v>44720.833333333336</v>
      </c>
      <c r="K501" s="75">
        <v>40248.75</v>
      </c>
      <c r="L501" s="75">
        <v>4472.0833333333358</v>
      </c>
      <c r="M501" s="76">
        <v>0.1</v>
      </c>
      <c r="N501" s="75">
        <v>472.5</v>
      </c>
      <c r="O501" s="75">
        <v>52</v>
      </c>
      <c r="P501" s="74">
        <v>20</v>
      </c>
      <c r="Q501" s="75">
        <v>40793.25</v>
      </c>
      <c r="R501" s="132">
        <v>562.5</v>
      </c>
      <c r="S501" s="132">
        <v>562.5</v>
      </c>
      <c r="T501" s="132">
        <v>41355.75</v>
      </c>
      <c r="U501" s="132"/>
      <c r="V501" s="75">
        <v>0</v>
      </c>
      <c r="W501" s="75">
        <f t="shared" si="8"/>
        <v>10</v>
      </c>
      <c r="X501" s="75"/>
      <c r="Y501" s="146"/>
      <c r="Z501" s="145"/>
    </row>
    <row r="502" spans="1:26">
      <c r="A502" s="67"/>
      <c r="B502" s="67" t="s">
        <v>2043</v>
      </c>
      <c r="C502" s="67" t="s">
        <v>2025</v>
      </c>
      <c r="D502" s="68" t="s">
        <v>2026</v>
      </c>
      <c r="E502" s="67" t="s">
        <v>2044</v>
      </c>
      <c r="F502" s="74">
        <v>57955</v>
      </c>
      <c r="G502" s="74">
        <v>57890</v>
      </c>
      <c r="H502" s="74">
        <v>57165</v>
      </c>
      <c r="I502" s="75">
        <v>9527.5</v>
      </c>
      <c r="J502" s="75">
        <v>47637.5</v>
      </c>
      <c r="K502" s="75">
        <v>42873.75</v>
      </c>
      <c r="L502" s="75">
        <v>4763.75</v>
      </c>
      <c r="M502" s="76">
        <v>0.1</v>
      </c>
      <c r="N502" s="75">
        <v>472.5</v>
      </c>
      <c r="O502" s="75">
        <v>52</v>
      </c>
      <c r="P502" s="74">
        <v>20</v>
      </c>
      <c r="Q502" s="75">
        <v>43418.25</v>
      </c>
      <c r="R502" s="132">
        <v>562.5</v>
      </c>
      <c r="S502" s="132">
        <v>562.5</v>
      </c>
      <c r="T502" s="132">
        <v>43980.75</v>
      </c>
      <c r="U502" s="132"/>
      <c r="V502" s="75">
        <v>0</v>
      </c>
      <c r="W502" s="75">
        <f t="shared" si="8"/>
        <v>10</v>
      </c>
      <c r="X502" s="75"/>
      <c r="Y502" s="146"/>
      <c r="Z502" s="145"/>
    </row>
    <row r="503" spans="1:26">
      <c r="A503" s="67"/>
      <c r="B503" s="67" t="s">
        <v>2045</v>
      </c>
      <c r="C503" s="67" t="s">
        <v>2027</v>
      </c>
      <c r="D503" s="68" t="s">
        <v>2028</v>
      </c>
      <c r="E503" s="67" t="s">
        <v>2046</v>
      </c>
      <c r="F503" s="74">
        <v>43455</v>
      </c>
      <c r="G503" s="74">
        <v>43390</v>
      </c>
      <c r="H503" s="74">
        <v>42665</v>
      </c>
      <c r="I503" s="75">
        <v>7110.8333333333285</v>
      </c>
      <c r="J503" s="75">
        <v>35554.166666666672</v>
      </c>
      <c r="K503" s="75">
        <v>31998.750000000004</v>
      </c>
      <c r="L503" s="75">
        <v>3555.4166666666679</v>
      </c>
      <c r="M503" s="76">
        <v>0.1</v>
      </c>
      <c r="N503" s="75">
        <v>472.5</v>
      </c>
      <c r="O503" s="75">
        <v>52</v>
      </c>
      <c r="P503" s="74">
        <v>20</v>
      </c>
      <c r="Q503" s="75">
        <v>32543.250000000004</v>
      </c>
      <c r="R503" s="132">
        <v>562.5</v>
      </c>
      <c r="S503" s="132">
        <v>562.5</v>
      </c>
      <c r="T503" s="132">
        <v>33105.75</v>
      </c>
      <c r="U503" s="132"/>
      <c r="V503" s="75">
        <v>0</v>
      </c>
      <c r="W503" s="75">
        <f t="shared" si="8"/>
        <v>10</v>
      </c>
      <c r="X503" s="75"/>
      <c r="Y503" s="146"/>
      <c r="Z503" s="145"/>
    </row>
    <row r="504" spans="1:26">
      <c r="A504" s="67"/>
      <c r="B504" s="67" t="s">
        <v>2047</v>
      </c>
      <c r="C504" s="67" t="s">
        <v>2029</v>
      </c>
      <c r="D504" s="68" t="s">
        <v>2030</v>
      </c>
      <c r="E504" s="67" t="s">
        <v>2048</v>
      </c>
      <c r="F504" s="74">
        <v>46955</v>
      </c>
      <c r="G504" s="74">
        <v>46890</v>
      </c>
      <c r="H504" s="74">
        <v>46165</v>
      </c>
      <c r="I504" s="75">
        <v>7694.1666666666642</v>
      </c>
      <c r="J504" s="75">
        <v>38470.833333333336</v>
      </c>
      <c r="K504" s="75">
        <v>34623.75</v>
      </c>
      <c r="L504" s="75">
        <v>3847.0833333333358</v>
      </c>
      <c r="M504" s="76">
        <v>0.1</v>
      </c>
      <c r="N504" s="75">
        <v>472.5</v>
      </c>
      <c r="O504" s="75">
        <v>52</v>
      </c>
      <c r="P504" s="74">
        <v>20</v>
      </c>
      <c r="Q504" s="75">
        <v>35168.25</v>
      </c>
      <c r="R504" s="132">
        <v>562.5</v>
      </c>
      <c r="S504" s="132">
        <v>562.5</v>
      </c>
      <c r="T504" s="132">
        <v>35730.75</v>
      </c>
      <c r="U504" s="132"/>
      <c r="V504" s="75">
        <v>0</v>
      </c>
      <c r="W504" s="75">
        <f t="shared" si="8"/>
        <v>10</v>
      </c>
      <c r="X504" s="75"/>
      <c r="Y504" s="146"/>
      <c r="Z504" s="145"/>
    </row>
    <row r="505" spans="1:26">
      <c r="A505" s="67"/>
      <c r="B505" s="67" t="s">
        <v>2049</v>
      </c>
      <c r="C505" s="67" t="s">
        <v>2031</v>
      </c>
      <c r="D505" s="68" t="s">
        <v>2032</v>
      </c>
      <c r="E505" s="67" t="s">
        <v>2050</v>
      </c>
      <c r="F505" s="74">
        <v>50455</v>
      </c>
      <c r="G505" s="74">
        <v>50390</v>
      </c>
      <c r="H505" s="74">
        <v>49665</v>
      </c>
      <c r="I505" s="75">
        <v>8277.5</v>
      </c>
      <c r="J505" s="75">
        <v>41387.5</v>
      </c>
      <c r="K505" s="75">
        <v>37248.75</v>
      </c>
      <c r="L505" s="75">
        <v>4138.75</v>
      </c>
      <c r="M505" s="76">
        <v>0.1</v>
      </c>
      <c r="N505" s="75">
        <v>472.5</v>
      </c>
      <c r="O505" s="75">
        <v>52</v>
      </c>
      <c r="P505" s="74">
        <v>20</v>
      </c>
      <c r="Q505" s="75">
        <v>37793.25</v>
      </c>
      <c r="R505" s="132">
        <v>562.5</v>
      </c>
      <c r="S505" s="132">
        <v>562.5</v>
      </c>
      <c r="T505" s="132">
        <v>38355.75</v>
      </c>
      <c r="U505" s="132"/>
      <c r="V505" s="75">
        <v>0</v>
      </c>
      <c r="W505" s="75">
        <f t="shared" si="8"/>
        <v>10</v>
      </c>
      <c r="X505" s="75"/>
      <c r="Y505" s="146"/>
      <c r="Z505" s="145"/>
    </row>
    <row r="506" spans="1:26">
      <c r="A506" s="111"/>
      <c r="B506" s="72" t="s">
        <v>2051</v>
      </c>
      <c r="C506" s="67" t="s">
        <v>2000</v>
      </c>
      <c r="D506" s="68" t="s">
        <v>2001</v>
      </c>
      <c r="E506" s="67" t="s">
        <v>2052</v>
      </c>
      <c r="F506" s="74">
        <v>49955</v>
      </c>
      <c r="G506" s="74">
        <v>49890</v>
      </c>
      <c r="H506" s="74">
        <v>49165</v>
      </c>
      <c r="I506" s="75">
        <v>8194.1666666666642</v>
      </c>
      <c r="J506" s="75">
        <v>40970.833333333336</v>
      </c>
      <c r="K506" s="75">
        <v>36873.75</v>
      </c>
      <c r="L506" s="75">
        <v>4097.0833333333358</v>
      </c>
      <c r="M506" s="76">
        <v>0.1</v>
      </c>
      <c r="N506" s="75">
        <v>472.5</v>
      </c>
      <c r="O506" s="75">
        <v>52</v>
      </c>
      <c r="P506" s="74">
        <v>20</v>
      </c>
      <c r="Q506" s="75">
        <v>37418.25</v>
      </c>
      <c r="R506" s="132">
        <v>562.5</v>
      </c>
      <c r="S506" s="132">
        <v>562.5</v>
      </c>
      <c r="T506" s="132">
        <v>37980.75</v>
      </c>
      <c r="U506" s="132"/>
      <c r="V506" s="75">
        <v>0</v>
      </c>
      <c r="W506" s="75">
        <f t="shared" si="8"/>
        <v>10</v>
      </c>
      <c r="X506" s="75"/>
      <c r="Y506" s="146"/>
      <c r="Z506" s="145"/>
    </row>
    <row r="507" spans="1:26">
      <c r="A507" s="67"/>
      <c r="B507" s="72" t="s">
        <v>2053</v>
      </c>
      <c r="C507" s="67" t="s">
        <v>2033</v>
      </c>
      <c r="D507" s="68" t="s">
        <v>2034</v>
      </c>
      <c r="E507" s="67" t="s">
        <v>2054</v>
      </c>
      <c r="F507" s="74">
        <v>53455</v>
      </c>
      <c r="G507" s="74">
        <v>53390</v>
      </c>
      <c r="H507" s="74">
        <v>52665</v>
      </c>
      <c r="I507" s="75">
        <v>8777.5</v>
      </c>
      <c r="J507" s="75">
        <v>43887.5</v>
      </c>
      <c r="K507" s="75">
        <v>39498.75</v>
      </c>
      <c r="L507" s="75">
        <v>4388.75</v>
      </c>
      <c r="M507" s="76">
        <v>0.1</v>
      </c>
      <c r="N507" s="75">
        <v>472.5</v>
      </c>
      <c r="O507" s="75">
        <v>52</v>
      </c>
      <c r="P507" s="74">
        <v>20</v>
      </c>
      <c r="Q507" s="75">
        <v>40043.25</v>
      </c>
      <c r="R507" s="132">
        <v>562.5</v>
      </c>
      <c r="S507" s="132">
        <v>562.5</v>
      </c>
      <c r="T507" s="132">
        <v>40605.75</v>
      </c>
      <c r="U507" s="132"/>
      <c r="V507" s="75">
        <v>0</v>
      </c>
      <c r="W507" s="75">
        <f t="shared" si="8"/>
        <v>10</v>
      </c>
      <c r="X507" s="75"/>
      <c r="Y507" s="146"/>
      <c r="Z507" s="145"/>
    </row>
    <row r="508" spans="1:26">
      <c r="A508" s="67"/>
      <c r="B508" s="84" t="s">
        <v>2055</v>
      </c>
      <c r="C508" s="69"/>
      <c r="D508" s="70"/>
      <c r="E508" s="69"/>
      <c r="F508" s="70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143"/>
      <c r="V508" s="73"/>
      <c r="W508" s="73" t="str">
        <f t="shared" si="8"/>
        <v/>
      </c>
      <c r="X508" s="73"/>
      <c r="Y508" s="73"/>
      <c r="Z508" s="73"/>
    </row>
    <row r="509" spans="1:26">
      <c r="A509" s="67"/>
      <c r="B509" s="67" t="s">
        <v>2056</v>
      </c>
      <c r="C509" s="67" t="s">
        <v>2027</v>
      </c>
      <c r="D509" s="68" t="s">
        <v>2028</v>
      </c>
      <c r="E509" s="67" t="s">
        <v>2057</v>
      </c>
      <c r="F509" s="74">
        <v>44450</v>
      </c>
      <c r="G509" s="74">
        <v>44385</v>
      </c>
      <c r="H509" s="74">
        <v>43660</v>
      </c>
      <c r="I509" s="75">
        <v>7276.6666666666642</v>
      </c>
      <c r="J509" s="75">
        <v>36383.333333333336</v>
      </c>
      <c r="K509" s="75">
        <v>32745</v>
      </c>
      <c r="L509" s="75">
        <v>3638.3333333333358</v>
      </c>
      <c r="M509" s="76">
        <v>0.1</v>
      </c>
      <c r="N509" s="75">
        <v>472.5</v>
      </c>
      <c r="O509" s="75">
        <v>52</v>
      </c>
      <c r="P509" s="74">
        <v>20</v>
      </c>
      <c r="Q509" s="75">
        <v>33289.5</v>
      </c>
      <c r="R509" s="132">
        <v>562.5</v>
      </c>
      <c r="S509" s="132">
        <v>562.5</v>
      </c>
      <c r="T509" s="132">
        <v>33852</v>
      </c>
      <c r="U509" s="132"/>
      <c r="V509" s="75">
        <v>0</v>
      </c>
      <c r="W509" s="75">
        <f t="shared" si="8"/>
        <v>10</v>
      </c>
      <c r="X509" s="75"/>
      <c r="Y509" s="146"/>
      <c r="Z509" s="145"/>
    </row>
    <row r="510" spans="1:26">
      <c r="A510" s="67"/>
      <c r="B510" s="67" t="s">
        <v>2058</v>
      </c>
      <c r="C510" s="67" t="s">
        <v>2029</v>
      </c>
      <c r="D510" s="68" t="s">
        <v>2030</v>
      </c>
      <c r="E510" s="67" t="s">
        <v>2059</v>
      </c>
      <c r="F510" s="74">
        <v>47950</v>
      </c>
      <c r="G510" s="74">
        <v>47885</v>
      </c>
      <c r="H510" s="74">
        <v>47160</v>
      </c>
      <c r="I510" s="75">
        <v>7860</v>
      </c>
      <c r="J510" s="75">
        <v>39300</v>
      </c>
      <c r="K510" s="75">
        <v>35370</v>
      </c>
      <c r="L510" s="75">
        <v>3930</v>
      </c>
      <c r="M510" s="76">
        <v>0.1</v>
      </c>
      <c r="N510" s="75">
        <v>472.5</v>
      </c>
      <c r="O510" s="75">
        <v>52</v>
      </c>
      <c r="P510" s="74">
        <v>20</v>
      </c>
      <c r="Q510" s="75">
        <v>35914.5</v>
      </c>
      <c r="R510" s="132">
        <v>562.5</v>
      </c>
      <c r="S510" s="132">
        <v>562.5</v>
      </c>
      <c r="T510" s="132">
        <v>36477</v>
      </c>
      <c r="U510" s="132"/>
      <c r="V510" s="75">
        <v>0</v>
      </c>
      <c r="W510" s="75">
        <f t="shared" si="8"/>
        <v>10</v>
      </c>
      <c r="X510" s="75"/>
      <c r="Y510" s="146"/>
      <c r="Z510" s="145"/>
    </row>
    <row r="511" spans="1:26">
      <c r="A511" s="67"/>
      <c r="B511" s="67" t="s">
        <v>2060</v>
      </c>
      <c r="C511" s="67" t="s">
        <v>2031</v>
      </c>
      <c r="D511" s="68" t="s">
        <v>2032</v>
      </c>
      <c r="E511" s="67" t="s">
        <v>2061</v>
      </c>
      <c r="F511" s="74">
        <v>51450</v>
      </c>
      <c r="G511" s="74">
        <v>51385</v>
      </c>
      <c r="H511" s="74">
        <v>50660</v>
      </c>
      <c r="I511" s="75">
        <v>8443.3333333333285</v>
      </c>
      <c r="J511" s="75">
        <v>42216.666666666672</v>
      </c>
      <c r="K511" s="75">
        <v>37995.000000000007</v>
      </c>
      <c r="L511" s="75">
        <v>4221.6666666666642</v>
      </c>
      <c r="M511" s="76">
        <v>0.1</v>
      </c>
      <c r="N511" s="75">
        <v>472.5</v>
      </c>
      <c r="O511" s="75">
        <v>52</v>
      </c>
      <c r="P511" s="74">
        <v>20</v>
      </c>
      <c r="Q511" s="75">
        <v>38539.500000000007</v>
      </c>
      <c r="R511" s="132">
        <v>562.5</v>
      </c>
      <c r="S511" s="132">
        <v>562.5</v>
      </c>
      <c r="T511" s="132">
        <v>39102.000000000007</v>
      </c>
      <c r="U511" s="132"/>
      <c r="V511" s="75">
        <v>0</v>
      </c>
      <c r="W511" s="75">
        <f t="shared" si="8"/>
        <v>10</v>
      </c>
      <c r="X511" s="75"/>
      <c r="Y511" s="146"/>
      <c r="Z511" s="145"/>
    </row>
    <row r="512" spans="1:26">
      <c r="A512" s="67"/>
      <c r="B512" s="67" t="s">
        <v>2062</v>
      </c>
      <c r="C512" s="67" t="s">
        <v>2017</v>
      </c>
      <c r="D512" s="68" t="s">
        <v>2018</v>
      </c>
      <c r="E512" s="67" t="s">
        <v>2063</v>
      </c>
      <c r="F512" s="74">
        <v>51945</v>
      </c>
      <c r="G512" s="74">
        <v>51880</v>
      </c>
      <c r="H512" s="74">
        <v>51155</v>
      </c>
      <c r="I512" s="75">
        <v>8525.8333333333285</v>
      </c>
      <c r="J512" s="75">
        <v>42629.166666666672</v>
      </c>
      <c r="K512" s="75">
        <v>38366.250000000007</v>
      </c>
      <c r="L512" s="75">
        <v>4262.9166666666642</v>
      </c>
      <c r="M512" s="76">
        <v>0.1</v>
      </c>
      <c r="N512" s="75">
        <v>472.5</v>
      </c>
      <c r="O512" s="75">
        <v>52</v>
      </c>
      <c r="P512" s="74">
        <v>20</v>
      </c>
      <c r="Q512" s="75">
        <v>38910.750000000007</v>
      </c>
      <c r="R512" s="132">
        <v>562.5</v>
      </c>
      <c r="S512" s="132">
        <v>562.5</v>
      </c>
      <c r="T512" s="132">
        <v>39473.250000000007</v>
      </c>
      <c r="U512" s="132"/>
      <c r="V512" s="75">
        <v>0</v>
      </c>
      <c r="W512" s="75">
        <f t="shared" si="8"/>
        <v>10</v>
      </c>
      <c r="X512" s="75"/>
      <c r="Y512" s="146"/>
      <c r="Z512" s="145"/>
    </row>
    <row r="513" spans="1:26">
      <c r="A513" s="67"/>
      <c r="B513" s="67" t="s">
        <v>2064</v>
      </c>
      <c r="C513" s="67" t="s">
        <v>2000</v>
      </c>
      <c r="D513" s="68" t="s">
        <v>2001</v>
      </c>
      <c r="E513" s="67" t="s">
        <v>2065</v>
      </c>
      <c r="F513" s="74">
        <v>50950</v>
      </c>
      <c r="G513" s="74">
        <v>50885</v>
      </c>
      <c r="H513" s="74">
        <v>50160</v>
      </c>
      <c r="I513" s="75">
        <v>8360</v>
      </c>
      <c r="J513" s="75">
        <v>41800</v>
      </c>
      <c r="K513" s="75">
        <v>37620</v>
      </c>
      <c r="L513" s="75">
        <v>4180</v>
      </c>
      <c r="M513" s="76">
        <v>0.1</v>
      </c>
      <c r="N513" s="75">
        <v>472.5</v>
      </c>
      <c r="O513" s="75">
        <v>52</v>
      </c>
      <c r="P513" s="74">
        <v>20</v>
      </c>
      <c r="Q513" s="75">
        <v>38164.5</v>
      </c>
      <c r="R513" s="132">
        <v>562.5</v>
      </c>
      <c r="S513" s="132">
        <v>562.5</v>
      </c>
      <c r="T513" s="132">
        <v>38727</v>
      </c>
      <c r="U513" s="132"/>
      <c r="V513" s="75">
        <v>0</v>
      </c>
      <c r="W513" s="75">
        <f t="shared" si="8"/>
        <v>10</v>
      </c>
      <c r="X513" s="75"/>
      <c r="Y513" s="146"/>
      <c r="Z513" s="145"/>
    </row>
    <row r="514" spans="1:26">
      <c r="A514" s="67"/>
      <c r="B514" s="67" t="s">
        <v>2066</v>
      </c>
      <c r="C514" s="67" t="s">
        <v>2036</v>
      </c>
      <c r="D514" s="68" t="s">
        <v>2018</v>
      </c>
      <c r="E514" s="67" t="s">
        <v>2067</v>
      </c>
      <c r="F514" s="74">
        <v>50950</v>
      </c>
      <c r="G514" s="74">
        <v>50885</v>
      </c>
      <c r="H514" s="74">
        <v>50160</v>
      </c>
      <c r="I514" s="75">
        <v>8360</v>
      </c>
      <c r="J514" s="75">
        <v>41800</v>
      </c>
      <c r="K514" s="75">
        <v>37620</v>
      </c>
      <c r="L514" s="75">
        <v>4180</v>
      </c>
      <c r="M514" s="76">
        <v>0.1</v>
      </c>
      <c r="N514" s="75">
        <v>472.5</v>
      </c>
      <c r="O514" s="75">
        <v>52</v>
      </c>
      <c r="P514" s="74">
        <v>20</v>
      </c>
      <c r="Q514" s="75">
        <v>38164.5</v>
      </c>
      <c r="R514" s="132">
        <v>562.5</v>
      </c>
      <c r="S514" s="132">
        <v>562.5</v>
      </c>
      <c r="T514" s="132">
        <v>38727</v>
      </c>
      <c r="U514" s="132"/>
      <c r="V514" s="75">
        <v>0</v>
      </c>
      <c r="W514" s="75">
        <f t="shared" si="8"/>
        <v>10</v>
      </c>
      <c r="X514" s="75"/>
      <c r="Y514" s="146"/>
      <c r="Z514" s="145"/>
    </row>
    <row r="515" spans="1:26">
      <c r="A515" s="67"/>
      <c r="B515" s="67" t="s">
        <v>2068</v>
      </c>
      <c r="C515" s="67" t="s">
        <v>2037</v>
      </c>
      <c r="D515" s="68" t="s">
        <v>2038</v>
      </c>
      <c r="E515" s="67" t="s">
        <v>2069</v>
      </c>
      <c r="F515" s="74">
        <v>55445</v>
      </c>
      <c r="G515" s="74">
        <v>55380</v>
      </c>
      <c r="H515" s="74">
        <v>54655</v>
      </c>
      <c r="I515" s="75">
        <v>9109.1666666666642</v>
      </c>
      <c r="J515" s="75">
        <v>45545.833333333336</v>
      </c>
      <c r="K515" s="75">
        <v>40991.25</v>
      </c>
      <c r="L515" s="75">
        <v>4554.5833333333358</v>
      </c>
      <c r="M515" s="76">
        <v>0.1</v>
      </c>
      <c r="N515" s="75">
        <v>472.5</v>
      </c>
      <c r="O515" s="75">
        <v>52</v>
      </c>
      <c r="P515" s="74">
        <v>20</v>
      </c>
      <c r="Q515" s="75">
        <v>41535.75</v>
      </c>
      <c r="R515" s="132">
        <v>562.5</v>
      </c>
      <c r="S515" s="132">
        <v>562.5</v>
      </c>
      <c r="T515" s="132">
        <v>42098.25</v>
      </c>
      <c r="U515" s="132"/>
      <c r="V515" s="75">
        <v>0</v>
      </c>
      <c r="W515" s="75">
        <f t="shared" si="8"/>
        <v>10</v>
      </c>
      <c r="X515" s="75"/>
      <c r="Y515" s="146"/>
      <c r="Z515" s="145"/>
    </row>
    <row r="516" spans="1:26">
      <c r="A516" s="111"/>
      <c r="B516" s="67" t="s">
        <v>2070</v>
      </c>
      <c r="C516" s="67" t="s">
        <v>2039</v>
      </c>
      <c r="D516" s="68" t="s">
        <v>2034</v>
      </c>
      <c r="E516" s="67" t="s">
        <v>2071</v>
      </c>
      <c r="F516" s="74">
        <v>54450</v>
      </c>
      <c r="G516" s="74">
        <v>54385</v>
      </c>
      <c r="H516" s="74">
        <v>53660</v>
      </c>
      <c r="I516" s="75">
        <v>8943.3333333333285</v>
      </c>
      <c r="J516" s="75">
        <v>44716.666666666672</v>
      </c>
      <c r="K516" s="75">
        <v>40245.000000000007</v>
      </c>
      <c r="L516" s="75">
        <v>4471.6666666666642</v>
      </c>
      <c r="M516" s="76">
        <v>0.1</v>
      </c>
      <c r="N516" s="75">
        <v>472.5</v>
      </c>
      <c r="O516" s="75">
        <v>52</v>
      </c>
      <c r="P516" s="74">
        <v>20</v>
      </c>
      <c r="Q516" s="75">
        <v>40789.500000000007</v>
      </c>
      <c r="R516" s="132">
        <v>562.5</v>
      </c>
      <c r="S516" s="132">
        <v>562.5</v>
      </c>
      <c r="T516" s="132">
        <v>41352.000000000007</v>
      </c>
      <c r="U516" s="132"/>
      <c r="V516" s="75">
        <v>0</v>
      </c>
      <c r="W516" s="75">
        <f t="shared" si="8"/>
        <v>10</v>
      </c>
      <c r="X516" s="75"/>
      <c r="Y516" s="146"/>
      <c r="Z516" s="145"/>
    </row>
    <row r="517" spans="1:26">
      <c r="A517" s="67"/>
      <c r="B517" s="67" t="s">
        <v>2072</v>
      </c>
      <c r="C517" s="67" t="s">
        <v>2037</v>
      </c>
      <c r="D517" s="68" t="s">
        <v>2038</v>
      </c>
      <c r="E517" s="67" t="s">
        <v>2073</v>
      </c>
      <c r="F517" s="74">
        <v>54450</v>
      </c>
      <c r="G517" s="74">
        <v>54385</v>
      </c>
      <c r="H517" s="74">
        <v>53660</v>
      </c>
      <c r="I517" s="75">
        <v>8943.3333333333285</v>
      </c>
      <c r="J517" s="75">
        <v>44716.666666666672</v>
      </c>
      <c r="K517" s="75">
        <v>40245.000000000007</v>
      </c>
      <c r="L517" s="75">
        <v>4471.6666666666642</v>
      </c>
      <c r="M517" s="76">
        <v>0.1</v>
      </c>
      <c r="N517" s="75">
        <v>472.5</v>
      </c>
      <c r="O517" s="75">
        <v>52</v>
      </c>
      <c r="P517" s="74">
        <v>20</v>
      </c>
      <c r="Q517" s="75">
        <v>40789.500000000007</v>
      </c>
      <c r="R517" s="132">
        <v>562.5</v>
      </c>
      <c r="S517" s="132">
        <v>562.5</v>
      </c>
      <c r="T517" s="132">
        <v>41352.000000000007</v>
      </c>
      <c r="U517" s="132"/>
      <c r="V517" s="75">
        <v>0</v>
      </c>
      <c r="W517" s="75">
        <f t="shared" si="8"/>
        <v>10</v>
      </c>
      <c r="X517" s="75"/>
      <c r="Y517" s="146"/>
      <c r="Z517" s="145"/>
    </row>
    <row r="518" spans="1:26">
      <c r="A518" s="67"/>
      <c r="B518" s="84" t="s">
        <v>2074</v>
      </c>
      <c r="C518" s="69"/>
      <c r="D518" s="70"/>
      <c r="E518" s="69"/>
      <c r="F518" s="70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143"/>
      <c r="V518" s="73"/>
      <c r="W518" s="73" t="str">
        <f t="shared" si="8"/>
        <v/>
      </c>
      <c r="X518" s="73"/>
      <c r="Y518" s="73"/>
      <c r="Z518" s="73"/>
    </row>
    <row r="519" spans="1:26">
      <c r="A519" s="111"/>
      <c r="B519" s="67" t="s">
        <v>162</v>
      </c>
      <c r="C519" s="67" t="s">
        <v>2075</v>
      </c>
      <c r="D519" s="68" t="s">
        <v>2076</v>
      </c>
      <c r="E519" s="67" t="s">
        <v>2077</v>
      </c>
      <c r="F519" s="74">
        <v>40610</v>
      </c>
      <c r="G519" s="74">
        <v>40545</v>
      </c>
      <c r="H519" s="74">
        <v>39820</v>
      </c>
      <c r="I519" s="75">
        <v>6636.6666666666642</v>
      </c>
      <c r="J519" s="75">
        <v>33183.333333333336</v>
      </c>
      <c r="K519" s="75">
        <v>29865</v>
      </c>
      <c r="L519" s="75">
        <v>3318.3333333333358</v>
      </c>
      <c r="M519" s="76">
        <v>0.1</v>
      </c>
      <c r="N519" s="75">
        <v>472.5</v>
      </c>
      <c r="O519" s="75">
        <v>52</v>
      </c>
      <c r="P519" s="74">
        <v>20</v>
      </c>
      <c r="Q519" s="75">
        <v>30409.5</v>
      </c>
      <c r="R519" s="132">
        <v>562.5</v>
      </c>
      <c r="S519" s="132">
        <v>562.5</v>
      </c>
      <c r="T519" s="132">
        <v>30972</v>
      </c>
      <c r="U519" s="132"/>
      <c r="V519" s="75">
        <v>0</v>
      </c>
      <c r="W519" s="75">
        <f t="shared" si="8"/>
        <v>10</v>
      </c>
      <c r="X519" s="75"/>
      <c r="Y519" s="146"/>
      <c r="Z519" s="145"/>
    </row>
    <row r="520" spans="1:26">
      <c r="A520" s="67"/>
      <c r="B520" s="67" t="s">
        <v>163</v>
      </c>
      <c r="C520" s="67" t="s">
        <v>2078</v>
      </c>
      <c r="D520" s="68" t="s">
        <v>2079</v>
      </c>
      <c r="E520" s="67" t="s">
        <v>3228</v>
      </c>
      <c r="F520" s="74">
        <v>44110</v>
      </c>
      <c r="G520" s="74">
        <v>44045</v>
      </c>
      <c r="H520" s="74">
        <v>43320</v>
      </c>
      <c r="I520" s="75">
        <v>7220</v>
      </c>
      <c r="J520" s="75">
        <v>36100</v>
      </c>
      <c r="K520" s="75">
        <v>32490</v>
      </c>
      <c r="L520" s="75">
        <v>3610</v>
      </c>
      <c r="M520" s="76">
        <v>0.1</v>
      </c>
      <c r="N520" s="75">
        <v>472.5</v>
      </c>
      <c r="O520" s="75">
        <v>52</v>
      </c>
      <c r="P520" s="74">
        <v>20</v>
      </c>
      <c r="Q520" s="75">
        <v>33034.5</v>
      </c>
      <c r="R520" s="132">
        <v>562.5</v>
      </c>
      <c r="S520" s="132">
        <v>562.5</v>
      </c>
      <c r="T520" s="132">
        <v>33597</v>
      </c>
      <c r="U520" s="132"/>
      <c r="V520" s="75">
        <v>0</v>
      </c>
      <c r="W520" s="75">
        <f t="shared" si="8"/>
        <v>10</v>
      </c>
      <c r="X520" s="75"/>
      <c r="Y520" s="146"/>
      <c r="Z520" s="145"/>
    </row>
    <row r="521" spans="1:26">
      <c r="A521" s="67"/>
      <c r="B521" s="67" t="s">
        <v>164</v>
      </c>
      <c r="C521" s="67" t="s">
        <v>2080</v>
      </c>
      <c r="D521" s="68" t="s">
        <v>2081</v>
      </c>
      <c r="E521" s="67" t="s">
        <v>2082</v>
      </c>
      <c r="F521" s="74">
        <v>43110</v>
      </c>
      <c r="G521" s="74">
        <v>43045</v>
      </c>
      <c r="H521" s="74">
        <v>42320</v>
      </c>
      <c r="I521" s="75">
        <v>7053.3333333333285</v>
      </c>
      <c r="J521" s="75">
        <v>35266.666666666672</v>
      </c>
      <c r="K521" s="75">
        <v>31740.000000000004</v>
      </c>
      <c r="L521" s="75">
        <v>3526.6666666666679</v>
      </c>
      <c r="M521" s="76">
        <v>0.1</v>
      </c>
      <c r="N521" s="75">
        <v>472.5</v>
      </c>
      <c r="O521" s="75">
        <v>52</v>
      </c>
      <c r="P521" s="74">
        <v>20</v>
      </c>
      <c r="Q521" s="75">
        <v>32284.500000000004</v>
      </c>
      <c r="R521" s="132">
        <v>562.5</v>
      </c>
      <c r="S521" s="132">
        <v>562.5</v>
      </c>
      <c r="T521" s="132">
        <v>32847</v>
      </c>
      <c r="U521" s="132"/>
      <c r="V521" s="75">
        <v>0</v>
      </c>
      <c r="W521" s="75">
        <f t="shared" si="8"/>
        <v>10</v>
      </c>
      <c r="X521" s="75"/>
      <c r="Y521" s="146"/>
      <c r="Z521" s="145"/>
    </row>
    <row r="522" spans="1:26">
      <c r="A522" s="67"/>
      <c r="B522" s="67" t="s">
        <v>165</v>
      </c>
      <c r="C522" s="67" t="s">
        <v>2083</v>
      </c>
      <c r="D522" s="68" t="s">
        <v>2084</v>
      </c>
      <c r="E522" s="67" t="s">
        <v>2085</v>
      </c>
      <c r="F522" s="74">
        <v>46610</v>
      </c>
      <c r="G522" s="74">
        <v>46545</v>
      </c>
      <c r="H522" s="74">
        <v>45820</v>
      </c>
      <c r="I522" s="75">
        <v>7636.6666666666642</v>
      </c>
      <c r="J522" s="75">
        <v>38183.333333333336</v>
      </c>
      <c r="K522" s="75">
        <v>34365</v>
      </c>
      <c r="L522" s="75">
        <v>3818.3333333333358</v>
      </c>
      <c r="M522" s="76">
        <v>0.1</v>
      </c>
      <c r="N522" s="75">
        <v>472.5</v>
      </c>
      <c r="O522" s="75">
        <v>52</v>
      </c>
      <c r="P522" s="74">
        <v>20</v>
      </c>
      <c r="Q522" s="75">
        <v>34909.5</v>
      </c>
      <c r="R522" s="132">
        <v>562.5</v>
      </c>
      <c r="S522" s="132">
        <v>562.5</v>
      </c>
      <c r="T522" s="132">
        <v>35472</v>
      </c>
      <c r="U522" s="132"/>
      <c r="V522" s="75">
        <v>0</v>
      </c>
      <c r="W522" s="75">
        <f t="shared" si="8"/>
        <v>10</v>
      </c>
      <c r="X522" s="75"/>
      <c r="Y522" s="146"/>
      <c r="Z522" s="145"/>
    </row>
    <row r="523" spans="1:26">
      <c r="A523" s="67"/>
      <c r="B523" s="67" t="s">
        <v>166</v>
      </c>
      <c r="C523" s="67" t="s">
        <v>2086</v>
      </c>
      <c r="D523" s="68" t="s">
        <v>2087</v>
      </c>
      <c r="E523" s="67" t="s">
        <v>2088</v>
      </c>
      <c r="F523" s="74">
        <v>48110</v>
      </c>
      <c r="G523" s="74">
        <v>48045</v>
      </c>
      <c r="H523" s="74">
        <v>47320</v>
      </c>
      <c r="I523" s="75">
        <v>7886.6666666666642</v>
      </c>
      <c r="J523" s="75">
        <v>39433.333333333336</v>
      </c>
      <c r="K523" s="75">
        <v>35490</v>
      </c>
      <c r="L523" s="75">
        <v>3943.3333333333358</v>
      </c>
      <c r="M523" s="76">
        <v>0.1</v>
      </c>
      <c r="N523" s="75">
        <v>472.5</v>
      </c>
      <c r="O523" s="75">
        <v>52</v>
      </c>
      <c r="P523" s="74">
        <v>20</v>
      </c>
      <c r="Q523" s="75">
        <v>36034.5</v>
      </c>
      <c r="R523" s="132">
        <v>562.5</v>
      </c>
      <c r="S523" s="132">
        <v>562.5</v>
      </c>
      <c r="T523" s="132">
        <v>36597</v>
      </c>
      <c r="U523" s="132"/>
      <c r="V523" s="75">
        <v>0</v>
      </c>
      <c r="W523" s="75">
        <f t="shared" si="8"/>
        <v>10</v>
      </c>
      <c r="X523" s="75"/>
      <c r="Y523" s="146"/>
      <c r="Z523" s="145"/>
    </row>
    <row r="524" spans="1:26">
      <c r="A524" s="67"/>
      <c r="B524" s="67" t="s">
        <v>167</v>
      </c>
      <c r="C524" s="67" t="s">
        <v>2089</v>
      </c>
      <c r="D524" s="68" t="s">
        <v>2090</v>
      </c>
      <c r="E524" s="67" t="s">
        <v>2091</v>
      </c>
      <c r="F524" s="74">
        <v>51610</v>
      </c>
      <c r="G524" s="74">
        <v>51545</v>
      </c>
      <c r="H524" s="74">
        <v>50820</v>
      </c>
      <c r="I524" s="75">
        <v>8470</v>
      </c>
      <c r="J524" s="75">
        <v>42350</v>
      </c>
      <c r="K524" s="75">
        <v>38115</v>
      </c>
      <c r="L524" s="75">
        <v>4235</v>
      </c>
      <c r="M524" s="76">
        <v>0.1</v>
      </c>
      <c r="N524" s="75">
        <v>472.5</v>
      </c>
      <c r="O524" s="75">
        <v>52</v>
      </c>
      <c r="P524" s="74">
        <v>20</v>
      </c>
      <c r="Q524" s="75">
        <v>38659.5</v>
      </c>
      <c r="R524" s="132">
        <v>562.5</v>
      </c>
      <c r="S524" s="132">
        <v>562.5</v>
      </c>
      <c r="T524" s="132">
        <v>39222</v>
      </c>
      <c r="U524" s="132"/>
      <c r="V524" s="75">
        <v>0</v>
      </c>
      <c r="W524" s="75">
        <f t="shared" si="8"/>
        <v>10</v>
      </c>
      <c r="X524" s="75"/>
      <c r="Y524" s="146"/>
      <c r="Z524" s="145"/>
    </row>
    <row r="525" spans="1:26">
      <c r="A525" s="111"/>
      <c r="B525" s="67" t="s">
        <v>168</v>
      </c>
      <c r="C525" s="67" t="s">
        <v>2092</v>
      </c>
      <c r="D525" s="68" t="s">
        <v>2093</v>
      </c>
      <c r="E525" s="67" t="s">
        <v>2094</v>
      </c>
      <c r="F525" s="74">
        <v>50110</v>
      </c>
      <c r="G525" s="74">
        <v>50045</v>
      </c>
      <c r="H525" s="74">
        <v>49320</v>
      </c>
      <c r="I525" s="75">
        <v>8220</v>
      </c>
      <c r="J525" s="75">
        <v>41100</v>
      </c>
      <c r="K525" s="75">
        <v>36990</v>
      </c>
      <c r="L525" s="75">
        <v>4110</v>
      </c>
      <c r="M525" s="76">
        <v>0.1</v>
      </c>
      <c r="N525" s="75">
        <v>472.5</v>
      </c>
      <c r="O525" s="75">
        <v>52</v>
      </c>
      <c r="P525" s="74">
        <v>20</v>
      </c>
      <c r="Q525" s="75">
        <v>37534.5</v>
      </c>
      <c r="R525" s="132">
        <v>562.5</v>
      </c>
      <c r="S525" s="132">
        <v>562.5</v>
      </c>
      <c r="T525" s="132">
        <v>38097</v>
      </c>
      <c r="U525" s="132"/>
      <c r="V525" s="75">
        <v>0</v>
      </c>
      <c r="W525" s="75">
        <f t="shared" ref="W525:W572" si="9">IF(F525-G525-55&lt;0,"",F525-G525-55)</f>
        <v>10</v>
      </c>
      <c r="X525" s="75"/>
      <c r="Y525" s="146"/>
      <c r="Z525" s="145"/>
    </row>
    <row r="526" spans="1:26">
      <c r="A526" s="67"/>
      <c r="B526" s="67" t="s">
        <v>169</v>
      </c>
      <c r="C526" s="67" t="s">
        <v>2095</v>
      </c>
      <c r="D526" s="68" t="s">
        <v>2096</v>
      </c>
      <c r="E526" s="67" t="s">
        <v>2097</v>
      </c>
      <c r="F526" s="74">
        <v>53610</v>
      </c>
      <c r="G526" s="74">
        <v>53545</v>
      </c>
      <c r="H526" s="74">
        <v>52820</v>
      </c>
      <c r="I526" s="75">
        <v>8803.3333333333285</v>
      </c>
      <c r="J526" s="75">
        <v>44016.666666666672</v>
      </c>
      <c r="K526" s="75">
        <v>39615.000000000007</v>
      </c>
      <c r="L526" s="75">
        <v>4401.6666666666642</v>
      </c>
      <c r="M526" s="76">
        <v>0.1</v>
      </c>
      <c r="N526" s="75">
        <v>472.5</v>
      </c>
      <c r="O526" s="75">
        <v>52</v>
      </c>
      <c r="P526" s="74">
        <v>20</v>
      </c>
      <c r="Q526" s="75">
        <v>40159.500000000007</v>
      </c>
      <c r="R526" s="132">
        <v>562.5</v>
      </c>
      <c r="S526" s="132">
        <v>562.5</v>
      </c>
      <c r="T526" s="132">
        <v>40722.000000000007</v>
      </c>
      <c r="U526" s="132"/>
      <c r="V526" s="75">
        <v>0</v>
      </c>
      <c r="W526" s="75">
        <f t="shared" si="9"/>
        <v>10</v>
      </c>
      <c r="X526" s="75"/>
      <c r="Y526" s="146"/>
      <c r="Z526" s="145"/>
    </row>
    <row r="527" spans="1:26">
      <c r="A527" s="67"/>
      <c r="B527" s="67" t="s">
        <v>170</v>
      </c>
      <c r="C527" s="67" t="s">
        <v>2098</v>
      </c>
      <c r="D527" s="68" t="s">
        <v>2099</v>
      </c>
      <c r="E527" s="67" t="s">
        <v>2100</v>
      </c>
      <c r="F527" s="74">
        <v>53110</v>
      </c>
      <c r="G527" s="74">
        <v>53045</v>
      </c>
      <c r="H527" s="74">
        <v>52320</v>
      </c>
      <c r="I527" s="75">
        <v>8720</v>
      </c>
      <c r="J527" s="75">
        <v>43600</v>
      </c>
      <c r="K527" s="75">
        <v>39240</v>
      </c>
      <c r="L527" s="75">
        <v>4360</v>
      </c>
      <c r="M527" s="76">
        <v>0.1</v>
      </c>
      <c r="N527" s="75">
        <v>472.5</v>
      </c>
      <c r="O527" s="75">
        <v>52</v>
      </c>
      <c r="P527" s="74">
        <v>20</v>
      </c>
      <c r="Q527" s="75">
        <v>39784.5</v>
      </c>
      <c r="R527" s="132">
        <v>562.5</v>
      </c>
      <c r="S527" s="132">
        <v>562.5</v>
      </c>
      <c r="T527" s="132">
        <v>40347</v>
      </c>
      <c r="U527" s="132"/>
      <c r="V527" s="75">
        <v>0</v>
      </c>
      <c r="W527" s="75">
        <f t="shared" si="9"/>
        <v>10</v>
      </c>
      <c r="X527" s="75"/>
      <c r="Y527" s="146"/>
      <c r="Z527" s="145"/>
    </row>
    <row r="528" spans="1:26">
      <c r="A528" s="111"/>
      <c r="B528" s="67" t="s">
        <v>171</v>
      </c>
      <c r="C528" s="67" t="s">
        <v>2101</v>
      </c>
      <c r="D528" s="68" t="s">
        <v>2102</v>
      </c>
      <c r="E528" s="67" t="s">
        <v>2103</v>
      </c>
      <c r="F528" s="74">
        <v>56610</v>
      </c>
      <c r="G528" s="74">
        <v>56545</v>
      </c>
      <c r="H528" s="74">
        <v>55820</v>
      </c>
      <c r="I528" s="75">
        <v>9303.3333333333285</v>
      </c>
      <c r="J528" s="75">
        <v>46516.666666666672</v>
      </c>
      <c r="K528" s="75">
        <v>41865.000000000007</v>
      </c>
      <c r="L528" s="75">
        <v>4651.6666666666642</v>
      </c>
      <c r="M528" s="76">
        <v>0.1</v>
      </c>
      <c r="N528" s="75">
        <v>472.5</v>
      </c>
      <c r="O528" s="75">
        <v>52</v>
      </c>
      <c r="P528" s="74">
        <v>20</v>
      </c>
      <c r="Q528" s="75">
        <v>42409.500000000007</v>
      </c>
      <c r="R528" s="132">
        <v>562.5</v>
      </c>
      <c r="S528" s="132">
        <v>562.5</v>
      </c>
      <c r="T528" s="132">
        <v>42972.000000000007</v>
      </c>
      <c r="U528" s="132"/>
      <c r="V528" s="75">
        <v>0</v>
      </c>
      <c r="W528" s="75">
        <f t="shared" si="9"/>
        <v>10</v>
      </c>
      <c r="X528" s="75"/>
      <c r="Y528" s="146"/>
      <c r="Z528" s="145"/>
    </row>
    <row r="529" spans="1:26">
      <c r="A529" s="67"/>
      <c r="B529" s="84" t="s">
        <v>2104</v>
      </c>
      <c r="C529" s="69"/>
      <c r="D529" s="70"/>
      <c r="E529" s="69"/>
      <c r="F529" s="70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143"/>
      <c r="V529" s="73"/>
      <c r="W529" s="73" t="str">
        <f t="shared" si="9"/>
        <v/>
      </c>
      <c r="X529" s="73"/>
      <c r="Y529" s="73"/>
      <c r="Z529" s="73"/>
    </row>
    <row r="530" spans="1:26">
      <c r="A530" s="67"/>
      <c r="B530" s="67" t="s">
        <v>172</v>
      </c>
      <c r="C530" s="67" t="s">
        <v>2105</v>
      </c>
      <c r="D530" s="68">
        <v>105824</v>
      </c>
      <c r="E530" s="67" t="s">
        <v>3229</v>
      </c>
      <c r="F530" s="74">
        <v>51610</v>
      </c>
      <c r="G530" s="74">
        <v>51545</v>
      </c>
      <c r="H530" s="74">
        <v>50820</v>
      </c>
      <c r="I530" s="75">
        <v>8470</v>
      </c>
      <c r="J530" s="75">
        <v>42350</v>
      </c>
      <c r="K530" s="75">
        <v>38115</v>
      </c>
      <c r="L530" s="75">
        <v>4235</v>
      </c>
      <c r="M530" s="76">
        <v>0.1</v>
      </c>
      <c r="N530" s="75">
        <v>472.5</v>
      </c>
      <c r="O530" s="75">
        <v>52</v>
      </c>
      <c r="P530" s="74">
        <v>20</v>
      </c>
      <c r="Q530" s="75">
        <v>38659.5</v>
      </c>
      <c r="R530" s="132">
        <v>562.5</v>
      </c>
      <c r="S530" s="132">
        <v>562.5</v>
      </c>
      <c r="T530" s="132">
        <v>39222</v>
      </c>
      <c r="U530" s="132"/>
      <c r="V530" s="75">
        <v>0</v>
      </c>
      <c r="W530" s="75">
        <f t="shared" si="9"/>
        <v>10</v>
      </c>
      <c r="X530" s="75"/>
      <c r="Y530" s="146"/>
      <c r="Z530" s="145"/>
    </row>
    <row r="531" spans="1:26">
      <c r="A531" s="67"/>
      <c r="B531" s="67" t="s">
        <v>173</v>
      </c>
      <c r="C531" s="67" t="s">
        <v>2106</v>
      </c>
      <c r="D531" s="68">
        <v>106666</v>
      </c>
      <c r="E531" s="67" t="s">
        <v>2107</v>
      </c>
      <c r="F531" s="74">
        <v>53610</v>
      </c>
      <c r="G531" s="74">
        <v>53545</v>
      </c>
      <c r="H531" s="74">
        <v>52820</v>
      </c>
      <c r="I531" s="75">
        <v>8803.3333333333285</v>
      </c>
      <c r="J531" s="75">
        <v>44016.666666666672</v>
      </c>
      <c r="K531" s="75">
        <v>39615.000000000007</v>
      </c>
      <c r="L531" s="75">
        <v>4401.6666666666642</v>
      </c>
      <c r="M531" s="76">
        <v>0.1</v>
      </c>
      <c r="N531" s="75">
        <v>472.5</v>
      </c>
      <c r="O531" s="75">
        <v>52</v>
      </c>
      <c r="P531" s="74">
        <v>20</v>
      </c>
      <c r="Q531" s="75">
        <v>40159.500000000007</v>
      </c>
      <c r="R531" s="132">
        <v>562.5</v>
      </c>
      <c r="S531" s="132">
        <v>562.5</v>
      </c>
      <c r="T531" s="132">
        <v>40722.000000000007</v>
      </c>
      <c r="U531" s="132"/>
      <c r="V531" s="75">
        <v>0</v>
      </c>
      <c r="W531" s="75">
        <f t="shared" si="9"/>
        <v>10</v>
      </c>
      <c r="X531" s="75"/>
      <c r="Y531" s="146"/>
      <c r="Z531" s="145"/>
    </row>
    <row r="532" spans="1:26">
      <c r="A532" s="67"/>
      <c r="B532" s="67" t="s">
        <v>174</v>
      </c>
      <c r="C532" s="67" t="s">
        <v>2108</v>
      </c>
      <c r="D532" s="68">
        <v>105826</v>
      </c>
      <c r="E532" s="67" t="s">
        <v>2109</v>
      </c>
      <c r="F532" s="74">
        <v>54860</v>
      </c>
      <c r="G532" s="74">
        <v>54795</v>
      </c>
      <c r="H532" s="74">
        <v>54070</v>
      </c>
      <c r="I532" s="75">
        <v>9011.6666666666642</v>
      </c>
      <c r="J532" s="75">
        <v>45058.333333333336</v>
      </c>
      <c r="K532" s="75">
        <v>40552.5</v>
      </c>
      <c r="L532" s="75">
        <v>4505.8333333333358</v>
      </c>
      <c r="M532" s="76">
        <v>0.1</v>
      </c>
      <c r="N532" s="75">
        <v>472.5</v>
      </c>
      <c r="O532" s="75">
        <v>52</v>
      </c>
      <c r="P532" s="74">
        <v>20</v>
      </c>
      <c r="Q532" s="75">
        <v>41097</v>
      </c>
      <c r="R532" s="132">
        <v>562.5</v>
      </c>
      <c r="S532" s="132">
        <v>562.5</v>
      </c>
      <c r="T532" s="132">
        <v>41659.5</v>
      </c>
      <c r="U532" s="132"/>
      <c r="V532" s="75">
        <v>0</v>
      </c>
      <c r="W532" s="75">
        <f t="shared" si="9"/>
        <v>10</v>
      </c>
      <c r="X532" s="75"/>
      <c r="Y532" s="146"/>
      <c r="Z532" s="145"/>
    </row>
    <row r="533" spans="1:26">
      <c r="A533" s="111"/>
      <c r="B533" s="67" t="s">
        <v>175</v>
      </c>
      <c r="C533" s="67" t="s">
        <v>2110</v>
      </c>
      <c r="D533" s="68">
        <v>105825</v>
      </c>
      <c r="E533" s="67" t="s">
        <v>2111</v>
      </c>
      <c r="F533" s="74">
        <v>52610</v>
      </c>
      <c r="G533" s="74">
        <v>52545</v>
      </c>
      <c r="H533" s="74">
        <v>51820</v>
      </c>
      <c r="I533" s="75">
        <v>8636.6666666666642</v>
      </c>
      <c r="J533" s="75">
        <v>43183.333333333336</v>
      </c>
      <c r="K533" s="75">
        <v>38865</v>
      </c>
      <c r="L533" s="75">
        <v>4318.3333333333358</v>
      </c>
      <c r="M533" s="76">
        <v>0.1</v>
      </c>
      <c r="N533" s="75">
        <v>472.5</v>
      </c>
      <c r="O533" s="75">
        <v>52</v>
      </c>
      <c r="P533" s="74">
        <v>20</v>
      </c>
      <c r="Q533" s="75">
        <v>39409.5</v>
      </c>
      <c r="R533" s="132">
        <v>562.5</v>
      </c>
      <c r="S533" s="132">
        <v>562.5</v>
      </c>
      <c r="T533" s="132">
        <v>39972</v>
      </c>
      <c r="U533" s="132"/>
      <c r="V533" s="75">
        <v>0</v>
      </c>
      <c r="W533" s="75">
        <f t="shared" si="9"/>
        <v>10</v>
      </c>
      <c r="X533" s="75"/>
      <c r="Y533" s="146"/>
      <c r="Z533" s="145"/>
    </row>
    <row r="534" spans="1:26">
      <c r="A534" s="67"/>
      <c r="B534" s="67" t="s">
        <v>176</v>
      </c>
      <c r="C534" s="67" t="s">
        <v>2112</v>
      </c>
      <c r="D534" s="68">
        <v>105827</v>
      </c>
      <c r="E534" s="67" t="s">
        <v>2113</v>
      </c>
      <c r="F534" s="74">
        <v>55110</v>
      </c>
      <c r="G534" s="74">
        <v>55045</v>
      </c>
      <c r="H534" s="74">
        <v>54320</v>
      </c>
      <c r="I534" s="75">
        <v>9053.3333333333285</v>
      </c>
      <c r="J534" s="75">
        <v>45266.666666666672</v>
      </c>
      <c r="K534" s="75">
        <v>40740.000000000007</v>
      </c>
      <c r="L534" s="75">
        <v>4526.6666666666642</v>
      </c>
      <c r="M534" s="76">
        <v>0.1</v>
      </c>
      <c r="N534" s="75">
        <v>472.5</v>
      </c>
      <c r="O534" s="75">
        <v>52</v>
      </c>
      <c r="P534" s="74">
        <v>20</v>
      </c>
      <c r="Q534" s="75">
        <v>41284.500000000007</v>
      </c>
      <c r="R534" s="132">
        <v>562.5</v>
      </c>
      <c r="S534" s="132">
        <v>562.5</v>
      </c>
      <c r="T534" s="132">
        <v>41847.000000000007</v>
      </c>
      <c r="U534" s="132"/>
      <c r="V534" s="75">
        <v>0</v>
      </c>
      <c r="W534" s="75">
        <f t="shared" si="9"/>
        <v>10</v>
      </c>
      <c r="X534" s="75"/>
      <c r="Y534" s="146"/>
      <c r="Z534" s="145"/>
    </row>
    <row r="535" spans="1:26">
      <c r="A535" s="67"/>
      <c r="B535" s="67" t="s">
        <v>177</v>
      </c>
      <c r="C535" s="67" t="s">
        <v>2114</v>
      </c>
      <c r="D535" s="68">
        <v>106667</v>
      </c>
      <c r="E535" s="67" t="s">
        <v>2115</v>
      </c>
      <c r="F535" s="74">
        <v>57110</v>
      </c>
      <c r="G535" s="74">
        <v>57045</v>
      </c>
      <c r="H535" s="74">
        <v>56320</v>
      </c>
      <c r="I535" s="75">
        <v>9386.6666666666642</v>
      </c>
      <c r="J535" s="75">
        <v>46933.333333333336</v>
      </c>
      <c r="K535" s="75">
        <v>42240</v>
      </c>
      <c r="L535" s="75">
        <v>4693.3333333333358</v>
      </c>
      <c r="M535" s="76">
        <v>0.1</v>
      </c>
      <c r="N535" s="75">
        <v>472.5</v>
      </c>
      <c r="O535" s="75">
        <v>52</v>
      </c>
      <c r="P535" s="74">
        <v>20</v>
      </c>
      <c r="Q535" s="75">
        <v>42784.5</v>
      </c>
      <c r="R535" s="132">
        <v>562.5</v>
      </c>
      <c r="S535" s="132">
        <v>562.5</v>
      </c>
      <c r="T535" s="132">
        <v>43347</v>
      </c>
      <c r="U535" s="132"/>
      <c r="V535" s="75">
        <v>0</v>
      </c>
      <c r="W535" s="75">
        <f t="shared" si="9"/>
        <v>10</v>
      </c>
      <c r="X535" s="75"/>
      <c r="Y535" s="146"/>
      <c r="Z535" s="145"/>
    </row>
    <row r="536" spans="1:26">
      <c r="A536" s="111"/>
      <c r="B536" s="67" t="s">
        <v>178</v>
      </c>
      <c r="C536" s="67" t="s">
        <v>2116</v>
      </c>
      <c r="D536" s="68">
        <v>105829</v>
      </c>
      <c r="E536" s="67" t="s">
        <v>2117</v>
      </c>
      <c r="F536" s="74">
        <v>58360</v>
      </c>
      <c r="G536" s="74">
        <v>58295</v>
      </c>
      <c r="H536" s="74">
        <v>57570</v>
      </c>
      <c r="I536" s="75">
        <v>9595</v>
      </c>
      <c r="J536" s="75">
        <v>47975</v>
      </c>
      <c r="K536" s="75">
        <v>43177.5</v>
      </c>
      <c r="L536" s="75">
        <v>4797.5</v>
      </c>
      <c r="M536" s="76">
        <v>0.1</v>
      </c>
      <c r="N536" s="75">
        <v>472.5</v>
      </c>
      <c r="O536" s="75">
        <v>52</v>
      </c>
      <c r="P536" s="74">
        <v>20</v>
      </c>
      <c r="Q536" s="75">
        <v>43722</v>
      </c>
      <c r="R536" s="132">
        <v>562.5</v>
      </c>
      <c r="S536" s="132">
        <v>562.5</v>
      </c>
      <c r="T536" s="132">
        <v>44284.5</v>
      </c>
      <c r="U536" s="132"/>
      <c r="V536" s="75">
        <v>0</v>
      </c>
      <c r="W536" s="75">
        <f t="shared" si="9"/>
        <v>10</v>
      </c>
      <c r="X536" s="75"/>
      <c r="Y536" s="146"/>
      <c r="Z536" s="145"/>
    </row>
    <row r="537" spans="1:26">
      <c r="A537" s="67"/>
      <c r="B537" s="67" t="s">
        <v>179</v>
      </c>
      <c r="C537" s="67" t="s">
        <v>2118</v>
      </c>
      <c r="D537" s="68">
        <v>105828</v>
      </c>
      <c r="E537" s="67" t="s">
        <v>2119</v>
      </c>
      <c r="F537" s="74">
        <v>56110</v>
      </c>
      <c r="G537" s="74">
        <v>56045</v>
      </c>
      <c r="H537" s="74">
        <v>55320</v>
      </c>
      <c r="I537" s="75">
        <v>9220</v>
      </c>
      <c r="J537" s="75">
        <v>46100</v>
      </c>
      <c r="K537" s="75">
        <v>41490</v>
      </c>
      <c r="L537" s="75">
        <v>4610</v>
      </c>
      <c r="M537" s="76">
        <v>0.1</v>
      </c>
      <c r="N537" s="75">
        <v>472.5</v>
      </c>
      <c r="O537" s="75">
        <v>52</v>
      </c>
      <c r="P537" s="74">
        <v>20</v>
      </c>
      <c r="Q537" s="75">
        <v>42034.5</v>
      </c>
      <c r="R537" s="132">
        <v>562.5</v>
      </c>
      <c r="S537" s="132">
        <v>562.5</v>
      </c>
      <c r="T537" s="132">
        <v>42597</v>
      </c>
      <c r="U537" s="132"/>
      <c r="V537" s="75">
        <v>0</v>
      </c>
      <c r="W537" s="75">
        <f t="shared" si="9"/>
        <v>10</v>
      </c>
      <c r="X537" s="75"/>
      <c r="Y537" s="146"/>
      <c r="Z537" s="145"/>
    </row>
    <row r="538" spans="1:26">
      <c r="A538" s="67"/>
      <c r="B538" s="67" t="s">
        <v>180</v>
      </c>
      <c r="C538" s="67" t="s">
        <v>2120</v>
      </c>
      <c r="D538" s="68">
        <v>105820</v>
      </c>
      <c r="E538" s="67" t="s">
        <v>2121</v>
      </c>
      <c r="F538" s="74">
        <v>54360</v>
      </c>
      <c r="G538" s="74">
        <v>54295</v>
      </c>
      <c r="H538" s="74">
        <v>53570</v>
      </c>
      <c r="I538" s="75">
        <v>8928.3333333333285</v>
      </c>
      <c r="J538" s="75">
        <v>44641.666666666672</v>
      </c>
      <c r="K538" s="75">
        <v>40177.500000000007</v>
      </c>
      <c r="L538" s="75">
        <v>4464.1666666666642</v>
      </c>
      <c r="M538" s="76">
        <v>0.1</v>
      </c>
      <c r="N538" s="75">
        <v>472.5</v>
      </c>
      <c r="O538" s="75">
        <v>52</v>
      </c>
      <c r="P538" s="74">
        <v>20</v>
      </c>
      <c r="Q538" s="75">
        <v>40722.000000000007</v>
      </c>
      <c r="R538" s="132">
        <v>562.5</v>
      </c>
      <c r="S538" s="132">
        <v>562.5</v>
      </c>
      <c r="T538" s="132">
        <v>41284.500000000007</v>
      </c>
      <c r="U538" s="132"/>
      <c r="V538" s="75">
        <v>0</v>
      </c>
      <c r="W538" s="75">
        <f t="shared" si="9"/>
        <v>10</v>
      </c>
      <c r="X538" s="75"/>
      <c r="Y538" s="146"/>
      <c r="Z538" s="145"/>
    </row>
    <row r="539" spans="1:26">
      <c r="A539" s="111"/>
      <c r="B539" s="67" t="s">
        <v>181</v>
      </c>
      <c r="C539" s="67" t="s">
        <v>2122</v>
      </c>
      <c r="D539" s="87">
        <v>105823</v>
      </c>
      <c r="E539" s="67" t="s">
        <v>2123</v>
      </c>
      <c r="F539" s="74">
        <v>57860</v>
      </c>
      <c r="G539" s="74">
        <v>57795</v>
      </c>
      <c r="H539" s="74">
        <v>57070</v>
      </c>
      <c r="I539" s="75">
        <v>9511.6666666666642</v>
      </c>
      <c r="J539" s="75">
        <v>47558.333333333336</v>
      </c>
      <c r="K539" s="75">
        <v>42802.5</v>
      </c>
      <c r="L539" s="75">
        <v>4755.8333333333358</v>
      </c>
      <c r="M539" s="76">
        <v>0.1</v>
      </c>
      <c r="N539" s="75">
        <v>472.5</v>
      </c>
      <c r="O539" s="75">
        <v>52</v>
      </c>
      <c r="P539" s="74">
        <v>20</v>
      </c>
      <c r="Q539" s="75">
        <v>43347</v>
      </c>
      <c r="R539" s="132">
        <v>562.5</v>
      </c>
      <c r="S539" s="132">
        <v>562.5</v>
      </c>
      <c r="T539" s="132">
        <v>43909.5</v>
      </c>
      <c r="U539" s="132"/>
      <c r="V539" s="75">
        <v>0</v>
      </c>
      <c r="W539" s="75">
        <f t="shared" si="9"/>
        <v>10</v>
      </c>
      <c r="X539" s="75"/>
      <c r="Y539" s="146"/>
      <c r="Z539" s="145"/>
    </row>
    <row r="540" spans="1:26">
      <c r="A540" s="67"/>
      <c r="B540" s="84" t="s">
        <v>2971</v>
      </c>
      <c r="C540" s="69"/>
      <c r="D540" s="70"/>
      <c r="E540" s="69"/>
      <c r="F540" s="70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143"/>
      <c r="V540" s="73"/>
      <c r="W540" s="73" t="str">
        <f t="shared" si="9"/>
        <v/>
      </c>
      <c r="X540" s="73"/>
      <c r="Y540" s="73"/>
      <c r="Z540" s="73"/>
    </row>
    <row r="541" spans="1:26">
      <c r="A541" s="67"/>
      <c r="B541" s="67" t="s">
        <v>2972</v>
      </c>
      <c r="C541" s="67" t="s">
        <v>2973</v>
      </c>
      <c r="D541" s="68">
        <v>105814</v>
      </c>
      <c r="E541" s="67" t="s">
        <v>2974</v>
      </c>
      <c r="F541" s="74">
        <v>40695</v>
      </c>
      <c r="G541" s="74">
        <v>40630</v>
      </c>
      <c r="H541" s="74">
        <v>39905</v>
      </c>
      <c r="I541" s="75">
        <v>6650.8333333333285</v>
      </c>
      <c r="J541" s="75">
        <v>33254.166666666672</v>
      </c>
      <c r="K541" s="75">
        <v>29928.750000000004</v>
      </c>
      <c r="L541" s="75">
        <v>3325.4166666666679</v>
      </c>
      <c r="M541" s="76">
        <v>0.1</v>
      </c>
      <c r="N541" s="75">
        <v>472.5</v>
      </c>
      <c r="O541" s="75">
        <v>52</v>
      </c>
      <c r="P541" s="74">
        <v>20</v>
      </c>
      <c r="Q541" s="75">
        <v>30473.250000000004</v>
      </c>
      <c r="R541" s="132">
        <v>562.5</v>
      </c>
      <c r="S541" s="132">
        <v>562.5</v>
      </c>
      <c r="T541" s="132">
        <v>31035.750000000004</v>
      </c>
      <c r="U541" s="132"/>
      <c r="V541" s="75">
        <v>0</v>
      </c>
      <c r="W541" s="75">
        <f t="shared" si="9"/>
        <v>10</v>
      </c>
      <c r="X541" s="75"/>
      <c r="Y541" s="146"/>
      <c r="Z541" s="145"/>
    </row>
    <row r="542" spans="1:26">
      <c r="A542" s="67"/>
      <c r="B542" s="67" t="s">
        <v>2975</v>
      </c>
      <c r="C542" s="67" t="s">
        <v>2976</v>
      </c>
      <c r="D542" s="68">
        <v>105816</v>
      </c>
      <c r="E542" s="67" t="s">
        <v>2977</v>
      </c>
      <c r="F542" s="74">
        <v>44195.000000000007</v>
      </c>
      <c r="G542" s="74">
        <v>44130.000000000007</v>
      </c>
      <c r="H542" s="74">
        <v>43405.000000000007</v>
      </c>
      <c r="I542" s="75">
        <v>7234.1666666666642</v>
      </c>
      <c r="J542" s="75">
        <v>36170.833333333343</v>
      </c>
      <c r="K542" s="75">
        <v>32553.750000000007</v>
      </c>
      <c r="L542" s="75">
        <v>3617.0833333333358</v>
      </c>
      <c r="M542" s="76">
        <v>0.1</v>
      </c>
      <c r="N542" s="75">
        <v>472.5</v>
      </c>
      <c r="O542" s="75">
        <v>52</v>
      </c>
      <c r="P542" s="74">
        <v>20</v>
      </c>
      <c r="Q542" s="75">
        <v>33098.250000000007</v>
      </c>
      <c r="R542" s="132">
        <v>562.5</v>
      </c>
      <c r="S542" s="132">
        <v>562.5</v>
      </c>
      <c r="T542" s="132">
        <v>33660.750000000007</v>
      </c>
      <c r="U542" s="132"/>
      <c r="V542" s="75">
        <v>0</v>
      </c>
      <c r="W542" s="75">
        <f t="shared" si="9"/>
        <v>10</v>
      </c>
      <c r="X542" s="75"/>
      <c r="Y542" s="146"/>
      <c r="Z542" s="145"/>
    </row>
    <row r="543" spans="1:26">
      <c r="A543" s="111"/>
      <c r="B543" s="67" t="s">
        <v>2978</v>
      </c>
      <c r="C543" s="67" t="s">
        <v>2979</v>
      </c>
      <c r="D543" s="68">
        <v>105815</v>
      </c>
      <c r="E543" s="67" t="s">
        <v>2980</v>
      </c>
      <c r="F543" s="74">
        <v>43255.000000000007</v>
      </c>
      <c r="G543" s="74">
        <v>43190.000000000007</v>
      </c>
      <c r="H543" s="74">
        <v>42465.000000000007</v>
      </c>
      <c r="I543" s="75">
        <v>7077.5</v>
      </c>
      <c r="J543" s="75">
        <v>35387.500000000007</v>
      </c>
      <c r="K543" s="75">
        <v>31848.750000000007</v>
      </c>
      <c r="L543" s="75">
        <v>3538.75</v>
      </c>
      <c r="M543" s="76">
        <v>0.1</v>
      </c>
      <c r="N543" s="75">
        <v>472.5</v>
      </c>
      <c r="O543" s="75">
        <v>52</v>
      </c>
      <c r="P543" s="74">
        <v>20</v>
      </c>
      <c r="Q543" s="75">
        <v>32393.250000000007</v>
      </c>
      <c r="R543" s="132">
        <v>562.5</v>
      </c>
      <c r="S543" s="132">
        <v>562.5</v>
      </c>
      <c r="T543" s="132">
        <v>32955.750000000007</v>
      </c>
      <c r="U543" s="132"/>
      <c r="V543" s="75">
        <v>0</v>
      </c>
      <c r="W543" s="75">
        <f t="shared" si="9"/>
        <v>10</v>
      </c>
      <c r="X543" s="75"/>
      <c r="Y543" s="146"/>
      <c r="Z543" s="145"/>
    </row>
    <row r="544" spans="1:26">
      <c r="A544" s="67"/>
      <c r="B544" s="67" t="s">
        <v>2981</v>
      </c>
      <c r="C544" s="67" t="s">
        <v>2982</v>
      </c>
      <c r="D544" s="68">
        <v>105817</v>
      </c>
      <c r="E544" s="67" t="s">
        <v>2983</v>
      </c>
      <c r="F544" s="74">
        <v>46755</v>
      </c>
      <c r="G544" s="74">
        <v>46690</v>
      </c>
      <c r="H544" s="74">
        <v>45965</v>
      </c>
      <c r="I544" s="75">
        <v>7660.8333333333285</v>
      </c>
      <c r="J544" s="75">
        <v>38304.166666666672</v>
      </c>
      <c r="K544" s="75">
        <v>34473.750000000007</v>
      </c>
      <c r="L544" s="75">
        <v>3830.4166666666642</v>
      </c>
      <c r="M544" s="76">
        <v>0.1</v>
      </c>
      <c r="N544" s="75">
        <v>472.5</v>
      </c>
      <c r="O544" s="75">
        <v>52</v>
      </c>
      <c r="P544" s="74">
        <v>20</v>
      </c>
      <c r="Q544" s="75">
        <v>35018.250000000007</v>
      </c>
      <c r="R544" s="132">
        <v>562.5</v>
      </c>
      <c r="S544" s="132">
        <v>562.5</v>
      </c>
      <c r="T544" s="132">
        <v>35580.750000000007</v>
      </c>
      <c r="U544" s="132"/>
      <c r="V544" s="75">
        <v>0</v>
      </c>
      <c r="W544" s="75">
        <f t="shared" si="9"/>
        <v>10</v>
      </c>
      <c r="X544" s="75"/>
      <c r="Y544" s="146"/>
      <c r="Z544" s="145"/>
    </row>
    <row r="545" spans="1:26">
      <c r="A545" s="67"/>
      <c r="B545" s="67" t="s">
        <v>2984</v>
      </c>
      <c r="C545" s="67" t="s">
        <v>2985</v>
      </c>
      <c r="D545" s="68">
        <v>105818</v>
      </c>
      <c r="E545" s="67" t="s">
        <v>2986</v>
      </c>
      <c r="F545" s="74">
        <v>48255</v>
      </c>
      <c r="G545" s="74">
        <v>48190</v>
      </c>
      <c r="H545" s="74">
        <v>47465</v>
      </c>
      <c r="I545" s="75">
        <v>7910.8333333333285</v>
      </c>
      <c r="J545" s="75">
        <v>39554.166666666672</v>
      </c>
      <c r="K545" s="75">
        <v>35598.750000000007</v>
      </c>
      <c r="L545" s="75">
        <v>3955.4166666666642</v>
      </c>
      <c r="M545" s="76">
        <v>0.1</v>
      </c>
      <c r="N545" s="75">
        <v>472.5</v>
      </c>
      <c r="O545" s="75">
        <v>52</v>
      </c>
      <c r="P545" s="74">
        <v>20</v>
      </c>
      <c r="Q545" s="75">
        <v>36143.250000000007</v>
      </c>
      <c r="R545" s="132">
        <v>562.5</v>
      </c>
      <c r="S545" s="132">
        <v>562.5</v>
      </c>
      <c r="T545" s="132">
        <v>36705.750000000007</v>
      </c>
      <c r="U545" s="132"/>
      <c r="V545" s="75">
        <v>0</v>
      </c>
      <c r="W545" s="75">
        <f t="shared" si="9"/>
        <v>10</v>
      </c>
      <c r="X545" s="75"/>
      <c r="Y545" s="146"/>
      <c r="Z545" s="145"/>
    </row>
    <row r="546" spans="1:26">
      <c r="A546" s="67"/>
      <c r="B546" s="67" t="s">
        <v>2987</v>
      </c>
      <c r="C546" s="67" t="s">
        <v>2988</v>
      </c>
      <c r="D546" s="68">
        <v>105821</v>
      </c>
      <c r="E546" s="67" t="s">
        <v>2989</v>
      </c>
      <c r="F546" s="74">
        <v>51755.000000000007</v>
      </c>
      <c r="G546" s="74">
        <v>51690.000000000007</v>
      </c>
      <c r="H546" s="74">
        <v>50965.000000000007</v>
      </c>
      <c r="I546" s="75">
        <v>8494.1666666666642</v>
      </c>
      <c r="J546" s="75">
        <v>42470.833333333343</v>
      </c>
      <c r="K546" s="75">
        <v>38223.750000000007</v>
      </c>
      <c r="L546" s="75">
        <v>4247.0833333333358</v>
      </c>
      <c r="M546" s="76">
        <v>0.1</v>
      </c>
      <c r="N546" s="75">
        <v>472.5</v>
      </c>
      <c r="O546" s="75">
        <v>52</v>
      </c>
      <c r="P546" s="74">
        <v>20</v>
      </c>
      <c r="Q546" s="75">
        <v>38768.250000000007</v>
      </c>
      <c r="R546" s="132">
        <v>562.5</v>
      </c>
      <c r="S546" s="132">
        <v>562.5</v>
      </c>
      <c r="T546" s="132">
        <v>39330.750000000007</v>
      </c>
      <c r="U546" s="132"/>
      <c r="V546" s="75">
        <v>0</v>
      </c>
      <c r="W546" s="75">
        <f t="shared" si="9"/>
        <v>10</v>
      </c>
      <c r="X546" s="75"/>
      <c r="Y546" s="146"/>
      <c r="Z546" s="145"/>
    </row>
    <row r="547" spans="1:26">
      <c r="A547" s="67"/>
      <c r="B547" s="67" t="s">
        <v>2990</v>
      </c>
      <c r="C547" s="67" t="s">
        <v>2991</v>
      </c>
      <c r="D547" s="68">
        <v>105819</v>
      </c>
      <c r="E547" s="67" t="s">
        <v>2992</v>
      </c>
      <c r="F547" s="74">
        <v>50255.000000000007</v>
      </c>
      <c r="G547" s="74">
        <v>50190.000000000007</v>
      </c>
      <c r="H547" s="74">
        <v>49465.000000000007</v>
      </c>
      <c r="I547" s="75">
        <v>8244.1666666666642</v>
      </c>
      <c r="J547" s="75">
        <v>41220.833333333343</v>
      </c>
      <c r="K547" s="75">
        <v>37098.750000000007</v>
      </c>
      <c r="L547" s="75">
        <v>4122.0833333333358</v>
      </c>
      <c r="M547" s="76">
        <v>0.1</v>
      </c>
      <c r="N547" s="75">
        <v>472.5</v>
      </c>
      <c r="O547" s="75">
        <v>52</v>
      </c>
      <c r="P547" s="74">
        <v>20</v>
      </c>
      <c r="Q547" s="75">
        <v>37643.250000000007</v>
      </c>
      <c r="R547" s="132">
        <v>562.5</v>
      </c>
      <c r="S547" s="132">
        <v>562.5</v>
      </c>
      <c r="T547" s="132">
        <v>38205.750000000007</v>
      </c>
      <c r="U547" s="132"/>
      <c r="V547" s="75">
        <v>0</v>
      </c>
      <c r="W547" s="75">
        <f t="shared" si="9"/>
        <v>10</v>
      </c>
      <c r="X547" s="75"/>
      <c r="Y547" s="146"/>
      <c r="Z547" s="145"/>
    </row>
    <row r="548" spans="1:26">
      <c r="A548" s="67"/>
      <c r="B548" s="67" t="s">
        <v>2993</v>
      </c>
      <c r="C548" s="67" t="s">
        <v>2994</v>
      </c>
      <c r="D548" s="68">
        <v>105822</v>
      </c>
      <c r="E548" s="67" t="s">
        <v>2995</v>
      </c>
      <c r="F548" s="74">
        <v>53755.000000000007</v>
      </c>
      <c r="G548" s="74">
        <v>53690.000000000007</v>
      </c>
      <c r="H548" s="74">
        <v>52965.000000000007</v>
      </c>
      <c r="I548" s="75">
        <v>8827.5</v>
      </c>
      <c r="J548" s="75">
        <v>44137.500000000007</v>
      </c>
      <c r="K548" s="75">
        <v>39723.750000000007</v>
      </c>
      <c r="L548" s="75">
        <v>4413.75</v>
      </c>
      <c r="M548" s="76">
        <v>0.1</v>
      </c>
      <c r="N548" s="75">
        <v>472.5</v>
      </c>
      <c r="O548" s="75">
        <v>52</v>
      </c>
      <c r="P548" s="74">
        <v>20</v>
      </c>
      <c r="Q548" s="75">
        <v>40268.250000000007</v>
      </c>
      <c r="R548" s="132">
        <v>562.5</v>
      </c>
      <c r="S548" s="132">
        <v>562.5</v>
      </c>
      <c r="T548" s="132">
        <v>40830.750000000007</v>
      </c>
      <c r="U548" s="132"/>
      <c r="V548" s="75">
        <v>0</v>
      </c>
      <c r="W548" s="75">
        <f t="shared" si="9"/>
        <v>10</v>
      </c>
      <c r="X548" s="75"/>
      <c r="Y548" s="146"/>
      <c r="Z548" s="145"/>
    </row>
    <row r="549" spans="1:26">
      <c r="A549" s="67"/>
      <c r="B549" s="67" t="s">
        <v>2996</v>
      </c>
      <c r="C549" s="67" t="s">
        <v>2997</v>
      </c>
      <c r="D549" s="68">
        <v>105820</v>
      </c>
      <c r="E549" s="67" t="s">
        <v>2998</v>
      </c>
      <c r="F549" s="74">
        <v>53255.000000000007</v>
      </c>
      <c r="G549" s="74">
        <v>53190.000000000007</v>
      </c>
      <c r="H549" s="74">
        <v>52465.000000000007</v>
      </c>
      <c r="I549" s="75">
        <v>8744.1666666666642</v>
      </c>
      <c r="J549" s="75">
        <v>43720.833333333343</v>
      </c>
      <c r="K549" s="75">
        <v>39348.750000000007</v>
      </c>
      <c r="L549" s="75">
        <v>4372.0833333333358</v>
      </c>
      <c r="M549" s="76">
        <v>0.1</v>
      </c>
      <c r="N549" s="75">
        <v>472.5</v>
      </c>
      <c r="O549" s="75">
        <v>52</v>
      </c>
      <c r="P549" s="74">
        <v>20</v>
      </c>
      <c r="Q549" s="75">
        <v>39893.250000000007</v>
      </c>
      <c r="R549" s="132">
        <v>562.5</v>
      </c>
      <c r="S549" s="132">
        <v>562.5</v>
      </c>
      <c r="T549" s="132">
        <v>40455.750000000007</v>
      </c>
      <c r="U549" s="132"/>
      <c r="V549" s="75">
        <v>0</v>
      </c>
      <c r="W549" s="75">
        <f t="shared" si="9"/>
        <v>10</v>
      </c>
      <c r="X549" s="75"/>
      <c r="Y549" s="146"/>
      <c r="Z549" s="145"/>
    </row>
    <row r="550" spans="1:26">
      <c r="A550" s="111"/>
      <c r="B550" s="67" t="s">
        <v>2999</v>
      </c>
      <c r="C550" s="67" t="s">
        <v>2122</v>
      </c>
      <c r="D550" s="87">
        <v>105823</v>
      </c>
      <c r="E550" s="67" t="s">
        <v>3000</v>
      </c>
      <c r="F550" s="74">
        <v>56755.000000000007</v>
      </c>
      <c r="G550" s="74">
        <v>56690.000000000007</v>
      </c>
      <c r="H550" s="74">
        <v>55965.000000000007</v>
      </c>
      <c r="I550" s="75">
        <v>9327.5</v>
      </c>
      <c r="J550" s="75">
        <v>46637.500000000007</v>
      </c>
      <c r="K550" s="75">
        <v>41973.750000000007</v>
      </c>
      <c r="L550" s="75">
        <v>4663.75</v>
      </c>
      <c r="M550" s="76">
        <v>0.1</v>
      </c>
      <c r="N550" s="75">
        <v>472.5</v>
      </c>
      <c r="O550" s="75">
        <v>52</v>
      </c>
      <c r="P550" s="74">
        <v>20</v>
      </c>
      <c r="Q550" s="75">
        <v>42518.250000000007</v>
      </c>
      <c r="R550" s="132">
        <v>562.5</v>
      </c>
      <c r="S550" s="132">
        <v>562.5</v>
      </c>
      <c r="T550" s="132">
        <v>43080.750000000007</v>
      </c>
      <c r="U550" s="132"/>
      <c r="V550" s="75">
        <v>0</v>
      </c>
      <c r="W550" s="75">
        <f t="shared" si="9"/>
        <v>10</v>
      </c>
      <c r="X550" s="75"/>
      <c r="Y550" s="146"/>
      <c r="Z550" s="145"/>
    </row>
    <row r="551" spans="1:26">
      <c r="A551" s="67"/>
      <c r="B551" s="84" t="s">
        <v>3001</v>
      </c>
      <c r="C551" s="69"/>
      <c r="D551" s="70"/>
      <c r="E551" s="69"/>
      <c r="F551" s="70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143"/>
      <c r="V551" s="73"/>
      <c r="W551" s="73" t="str">
        <f t="shared" si="9"/>
        <v/>
      </c>
      <c r="X551" s="73"/>
      <c r="Y551" s="73"/>
      <c r="Z551" s="73"/>
    </row>
    <row r="552" spans="1:26">
      <c r="A552" s="67"/>
      <c r="B552" s="67" t="s">
        <v>3002</v>
      </c>
      <c r="C552" s="67" t="s">
        <v>2105</v>
      </c>
      <c r="D552" s="68">
        <v>105824</v>
      </c>
      <c r="E552" s="67" t="s">
        <v>3003</v>
      </c>
      <c r="F552" s="74">
        <v>51755.000000000007</v>
      </c>
      <c r="G552" s="74">
        <v>51690.000000000007</v>
      </c>
      <c r="H552" s="74">
        <v>50965.000000000007</v>
      </c>
      <c r="I552" s="75">
        <v>8494.1666666666642</v>
      </c>
      <c r="J552" s="75">
        <v>42470.833333333343</v>
      </c>
      <c r="K552" s="75">
        <v>38223.750000000007</v>
      </c>
      <c r="L552" s="75">
        <v>4247.0833333333358</v>
      </c>
      <c r="M552" s="76">
        <v>0.1</v>
      </c>
      <c r="N552" s="75">
        <v>472.5</v>
      </c>
      <c r="O552" s="75">
        <v>52</v>
      </c>
      <c r="P552" s="74">
        <v>20</v>
      </c>
      <c r="Q552" s="75">
        <v>38768.250000000007</v>
      </c>
      <c r="R552" s="132">
        <v>562.5</v>
      </c>
      <c r="S552" s="132">
        <v>562.5</v>
      </c>
      <c r="T552" s="132">
        <v>39330.750000000007</v>
      </c>
      <c r="U552" s="132"/>
      <c r="V552" s="75">
        <v>0</v>
      </c>
      <c r="W552" s="75">
        <f t="shared" si="9"/>
        <v>10</v>
      </c>
      <c r="X552" s="75"/>
      <c r="Y552" s="146"/>
      <c r="Z552" s="145"/>
    </row>
    <row r="553" spans="1:26">
      <c r="A553" s="67"/>
      <c r="B553" s="67" t="s">
        <v>3004</v>
      </c>
      <c r="C553" s="67" t="s">
        <v>2112</v>
      </c>
      <c r="D553" s="68">
        <v>105827</v>
      </c>
      <c r="E553" s="67" t="s">
        <v>3005</v>
      </c>
      <c r="F553" s="74">
        <v>55255.000000000007</v>
      </c>
      <c r="G553" s="74">
        <v>55190.000000000007</v>
      </c>
      <c r="H553" s="74">
        <v>54465.000000000007</v>
      </c>
      <c r="I553" s="75">
        <v>9077.5</v>
      </c>
      <c r="J553" s="75">
        <v>45387.500000000007</v>
      </c>
      <c r="K553" s="75">
        <v>40848.750000000007</v>
      </c>
      <c r="L553" s="75">
        <v>4538.75</v>
      </c>
      <c r="M553" s="76">
        <v>0.1</v>
      </c>
      <c r="N553" s="75">
        <v>472.5</v>
      </c>
      <c r="O553" s="75">
        <v>52</v>
      </c>
      <c r="P553" s="74">
        <v>20</v>
      </c>
      <c r="Q553" s="75">
        <v>41393.250000000007</v>
      </c>
      <c r="R553" s="132">
        <v>562.5</v>
      </c>
      <c r="S553" s="132">
        <v>562.5</v>
      </c>
      <c r="T553" s="132">
        <v>41955.750000000007</v>
      </c>
      <c r="U553" s="132"/>
      <c r="V553" s="75">
        <v>0</v>
      </c>
      <c r="W553" s="75">
        <f t="shared" si="9"/>
        <v>10</v>
      </c>
      <c r="X553" s="75"/>
      <c r="Y553" s="146"/>
      <c r="Z553" s="145"/>
    </row>
    <row r="554" spans="1:26">
      <c r="A554" s="67"/>
      <c r="B554" s="67" t="s">
        <v>3006</v>
      </c>
      <c r="C554" s="67" t="s">
        <v>2110</v>
      </c>
      <c r="D554" s="68">
        <v>105825</v>
      </c>
      <c r="E554" s="67" t="s">
        <v>3007</v>
      </c>
      <c r="F554" s="74">
        <v>52755.000000000007</v>
      </c>
      <c r="G554" s="74">
        <v>52690.000000000007</v>
      </c>
      <c r="H554" s="74">
        <v>51965.000000000007</v>
      </c>
      <c r="I554" s="75">
        <v>8660.8333333333358</v>
      </c>
      <c r="J554" s="75">
        <v>43304.166666666672</v>
      </c>
      <c r="K554" s="75">
        <v>38973.750000000007</v>
      </c>
      <c r="L554" s="75">
        <v>4330.4166666666642</v>
      </c>
      <c r="M554" s="76">
        <v>0.1</v>
      </c>
      <c r="N554" s="75">
        <v>472.5</v>
      </c>
      <c r="O554" s="75">
        <v>52</v>
      </c>
      <c r="P554" s="74">
        <v>20</v>
      </c>
      <c r="Q554" s="75">
        <v>39518.250000000007</v>
      </c>
      <c r="R554" s="132">
        <v>562.5</v>
      </c>
      <c r="S554" s="132">
        <v>562.5</v>
      </c>
      <c r="T554" s="132">
        <v>40080.750000000007</v>
      </c>
      <c r="U554" s="132"/>
      <c r="V554" s="75">
        <v>0</v>
      </c>
      <c r="W554" s="75">
        <f t="shared" si="9"/>
        <v>10</v>
      </c>
      <c r="X554" s="75"/>
      <c r="Y554" s="146"/>
      <c r="Z554" s="145"/>
    </row>
    <row r="555" spans="1:26">
      <c r="A555" s="67"/>
      <c r="B555" s="67" t="s">
        <v>3008</v>
      </c>
      <c r="C555" s="67" t="s">
        <v>2118</v>
      </c>
      <c r="D555" s="68">
        <v>105828</v>
      </c>
      <c r="E555" s="67" t="s">
        <v>3009</v>
      </c>
      <c r="F555" s="74">
        <v>56255.000000000007</v>
      </c>
      <c r="G555" s="74">
        <v>56190.000000000007</v>
      </c>
      <c r="H555" s="74">
        <v>55465.000000000007</v>
      </c>
      <c r="I555" s="75">
        <v>9244.1666666666642</v>
      </c>
      <c r="J555" s="75">
        <v>46220.833333333343</v>
      </c>
      <c r="K555" s="75">
        <v>41598.750000000007</v>
      </c>
      <c r="L555" s="75">
        <v>4622.0833333333358</v>
      </c>
      <c r="M555" s="76">
        <v>0.1</v>
      </c>
      <c r="N555" s="75">
        <v>472.5</v>
      </c>
      <c r="O555" s="75">
        <v>52</v>
      </c>
      <c r="P555" s="74">
        <v>20</v>
      </c>
      <c r="Q555" s="75">
        <v>42143.250000000007</v>
      </c>
      <c r="R555" s="132">
        <v>562.5</v>
      </c>
      <c r="S555" s="132">
        <v>562.5</v>
      </c>
      <c r="T555" s="132">
        <v>42705.750000000007</v>
      </c>
      <c r="U555" s="132"/>
      <c r="V555" s="75">
        <v>0</v>
      </c>
      <c r="W555" s="75">
        <f t="shared" si="9"/>
        <v>10</v>
      </c>
      <c r="X555" s="75"/>
      <c r="Y555" s="146"/>
      <c r="Z555" s="145"/>
    </row>
    <row r="556" spans="1:26">
      <c r="A556" s="67"/>
      <c r="B556" s="67" t="s">
        <v>3010</v>
      </c>
      <c r="C556" s="67" t="s">
        <v>2120</v>
      </c>
      <c r="D556" s="68">
        <v>105820</v>
      </c>
      <c r="E556" s="67" t="s">
        <v>3011</v>
      </c>
      <c r="F556" s="74">
        <v>54505.000000000007</v>
      </c>
      <c r="G556" s="74">
        <v>54440.000000000007</v>
      </c>
      <c r="H556" s="74">
        <v>53715.000000000007</v>
      </c>
      <c r="I556" s="75">
        <v>8952.5</v>
      </c>
      <c r="J556" s="75">
        <v>44762.500000000007</v>
      </c>
      <c r="K556" s="75">
        <v>40286.250000000007</v>
      </c>
      <c r="L556" s="75">
        <v>4476.25</v>
      </c>
      <c r="M556" s="76">
        <v>0.1</v>
      </c>
      <c r="N556" s="75">
        <v>472.5</v>
      </c>
      <c r="O556" s="75">
        <v>52</v>
      </c>
      <c r="P556" s="74">
        <v>20</v>
      </c>
      <c r="Q556" s="75">
        <v>40830.750000000007</v>
      </c>
      <c r="R556" s="132">
        <v>562.5</v>
      </c>
      <c r="S556" s="132">
        <v>562.5</v>
      </c>
      <c r="T556" s="132">
        <v>41393.250000000007</v>
      </c>
      <c r="U556" s="132"/>
      <c r="V556" s="75">
        <v>0</v>
      </c>
      <c r="W556" s="75">
        <f t="shared" si="9"/>
        <v>10</v>
      </c>
      <c r="X556" s="75"/>
      <c r="Y556" s="146"/>
      <c r="Z556" s="145"/>
    </row>
    <row r="557" spans="1:26">
      <c r="A557" s="67"/>
      <c r="B557" s="67" t="s">
        <v>3012</v>
      </c>
      <c r="C557" s="67" t="s">
        <v>2122</v>
      </c>
      <c r="D557" s="68">
        <v>105823</v>
      </c>
      <c r="E557" s="67" t="s">
        <v>3013</v>
      </c>
      <c r="F557" s="74">
        <v>58005</v>
      </c>
      <c r="G557" s="74">
        <v>57940</v>
      </c>
      <c r="H557" s="74">
        <v>57215</v>
      </c>
      <c r="I557" s="75">
        <v>9535.8333333333285</v>
      </c>
      <c r="J557" s="75">
        <v>47679.166666666672</v>
      </c>
      <c r="K557" s="75">
        <v>42911.250000000007</v>
      </c>
      <c r="L557" s="75">
        <v>4767.9166666666642</v>
      </c>
      <c r="M557" s="76">
        <v>0.1</v>
      </c>
      <c r="N557" s="75">
        <v>472.5</v>
      </c>
      <c r="O557" s="75">
        <v>52</v>
      </c>
      <c r="P557" s="74">
        <v>20</v>
      </c>
      <c r="Q557" s="75">
        <v>43455.750000000007</v>
      </c>
      <c r="R557" s="132">
        <v>562.5</v>
      </c>
      <c r="S557" s="132">
        <v>562.5</v>
      </c>
      <c r="T557" s="132">
        <v>44018.250000000007</v>
      </c>
      <c r="U557" s="132"/>
      <c r="V557" s="75">
        <v>0</v>
      </c>
      <c r="W557" s="75">
        <f t="shared" si="9"/>
        <v>10</v>
      </c>
      <c r="X557" s="75"/>
      <c r="Y557" s="146"/>
      <c r="Z557" s="145"/>
    </row>
    <row r="558" spans="1:26">
      <c r="A558" s="67"/>
      <c r="B558" s="84" t="s">
        <v>3014</v>
      </c>
      <c r="C558" s="69"/>
      <c r="D558" s="70"/>
      <c r="E558" s="69"/>
      <c r="F558" s="70"/>
      <c r="G558" s="143"/>
      <c r="H558" s="143"/>
      <c r="I558" s="143"/>
      <c r="J558" s="143"/>
      <c r="K558" s="143"/>
      <c r="L558" s="143"/>
      <c r="M558" s="143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 t="str">
        <f t="shared" si="9"/>
        <v/>
      </c>
      <c r="X558" s="143"/>
      <c r="Y558" s="143"/>
      <c r="Z558" s="160"/>
    </row>
    <row r="559" spans="1:26">
      <c r="A559" s="67"/>
      <c r="B559" s="67" t="s">
        <v>2124</v>
      </c>
      <c r="C559" s="67" t="s">
        <v>2125</v>
      </c>
      <c r="D559" s="68" t="s">
        <v>2126</v>
      </c>
      <c r="E559" s="67" t="s">
        <v>2127</v>
      </c>
      <c r="F559" s="74">
        <v>65710</v>
      </c>
      <c r="G559" s="74">
        <v>65645</v>
      </c>
      <c r="H559" s="74">
        <v>64920</v>
      </c>
      <c r="I559" s="75">
        <v>10820</v>
      </c>
      <c r="J559" s="75">
        <v>54100</v>
      </c>
      <c r="K559" s="75">
        <v>48690</v>
      </c>
      <c r="L559" s="75">
        <v>5410</v>
      </c>
      <c r="M559" s="76">
        <v>0.1</v>
      </c>
      <c r="N559" s="75">
        <v>472.5</v>
      </c>
      <c r="O559" s="75">
        <v>52</v>
      </c>
      <c r="P559" s="74">
        <v>20</v>
      </c>
      <c r="Q559" s="75">
        <v>49234.5</v>
      </c>
      <c r="R559" s="132">
        <v>562.5</v>
      </c>
      <c r="S559" s="132">
        <v>562.5</v>
      </c>
      <c r="T559" s="132">
        <v>49797</v>
      </c>
      <c r="U559" s="132"/>
      <c r="V559" s="75">
        <v>0</v>
      </c>
      <c r="W559" s="75">
        <f t="shared" si="9"/>
        <v>10</v>
      </c>
      <c r="X559" s="75"/>
      <c r="Y559" s="146"/>
      <c r="Z559" s="161"/>
    </row>
    <row r="560" spans="1:26">
      <c r="A560" s="67"/>
      <c r="B560" s="67" t="s">
        <v>2128</v>
      </c>
      <c r="C560" s="67" t="s">
        <v>2129</v>
      </c>
      <c r="D560" s="68" t="s">
        <v>2130</v>
      </c>
      <c r="E560" s="67" t="s">
        <v>2131</v>
      </c>
      <c r="F560" s="74">
        <v>66960</v>
      </c>
      <c r="G560" s="74">
        <v>66895</v>
      </c>
      <c r="H560" s="74">
        <v>66170</v>
      </c>
      <c r="I560" s="75">
        <v>11028.333333333328</v>
      </c>
      <c r="J560" s="75">
        <v>55141.666666666672</v>
      </c>
      <c r="K560" s="75">
        <v>49627.5</v>
      </c>
      <c r="L560" s="75">
        <v>5514.1666666666715</v>
      </c>
      <c r="M560" s="76">
        <v>0.1</v>
      </c>
      <c r="N560" s="75">
        <v>472.5</v>
      </c>
      <c r="O560" s="75">
        <v>52</v>
      </c>
      <c r="P560" s="74">
        <v>20</v>
      </c>
      <c r="Q560" s="75">
        <v>50172</v>
      </c>
      <c r="R560" s="132">
        <v>562.5</v>
      </c>
      <c r="S560" s="132">
        <v>562.5</v>
      </c>
      <c r="T560" s="132">
        <v>50734.5</v>
      </c>
      <c r="U560" s="132"/>
      <c r="V560" s="75">
        <v>0</v>
      </c>
      <c r="W560" s="75">
        <f t="shared" si="9"/>
        <v>10</v>
      </c>
      <c r="X560" s="75"/>
      <c r="Y560" s="146"/>
      <c r="Z560" s="161"/>
    </row>
    <row r="561" spans="1:26">
      <c r="A561" s="67"/>
      <c r="B561" s="84" t="s">
        <v>3015</v>
      </c>
      <c r="C561" s="69"/>
      <c r="D561" s="70"/>
      <c r="E561" s="69"/>
      <c r="F561" s="70"/>
      <c r="G561" s="143"/>
      <c r="H561" s="143"/>
      <c r="I561" s="143"/>
      <c r="J561" s="143"/>
      <c r="K561" s="143"/>
      <c r="L561" s="143"/>
      <c r="M561" s="143"/>
      <c r="N561" s="143"/>
      <c r="O561" s="143"/>
      <c r="P561" s="143"/>
      <c r="Q561" s="143"/>
      <c r="R561" s="143"/>
      <c r="S561" s="143"/>
      <c r="T561" s="143"/>
      <c r="U561" s="143"/>
      <c r="V561" s="143"/>
      <c r="W561" s="143" t="str">
        <f t="shared" si="9"/>
        <v/>
      </c>
      <c r="X561" s="143"/>
      <c r="Y561" s="143"/>
      <c r="Z561" s="160"/>
    </row>
    <row r="562" spans="1:26">
      <c r="A562" s="67"/>
      <c r="B562" s="67" t="s">
        <v>2132</v>
      </c>
      <c r="C562" s="67" t="s">
        <v>2125</v>
      </c>
      <c r="D562" s="68">
        <v>104139</v>
      </c>
      <c r="E562" s="67" t="s">
        <v>2133</v>
      </c>
      <c r="F562" s="74">
        <v>65710</v>
      </c>
      <c r="G562" s="74">
        <v>65645</v>
      </c>
      <c r="H562" s="74">
        <v>64920</v>
      </c>
      <c r="I562" s="75">
        <v>10820</v>
      </c>
      <c r="J562" s="75">
        <v>54100</v>
      </c>
      <c r="K562" s="75">
        <v>48690</v>
      </c>
      <c r="L562" s="75">
        <v>5410</v>
      </c>
      <c r="M562" s="76">
        <v>0.1</v>
      </c>
      <c r="N562" s="75">
        <v>472.5</v>
      </c>
      <c r="O562" s="75">
        <v>52</v>
      </c>
      <c r="P562" s="74">
        <v>20</v>
      </c>
      <c r="Q562" s="75">
        <v>49234.5</v>
      </c>
      <c r="R562" s="132">
        <v>562.5</v>
      </c>
      <c r="S562" s="132">
        <v>562.5</v>
      </c>
      <c r="T562" s="132">
        <v>49797</v>
      </c>
      <c r="U562" s="132"/>
      <c r="V562" s="75">
        <v>0</v>
      </c>
      <c r="W562" s="75">
        <f t="shared" si="9"/>
        <v>10</v>
      </c>
      <c r="X562" s="75"/>
      <c r="Y562" s="146"/>
      <c r="Z562" s="161"/>
    </row>
    <row r="563" spans="1:26">
      <c r="A563" s="67"/>
      <c r="B563" s="67" t="s">
        <v>2134</v>
      </c>
      <c r="C563" s="67" t="s">
        <v>2129</v>
      </c>
      <c r="D563" s="68">
        <v>104140</v>
      </c>
      <c r="E563" s="67" t="s">
        <v>2135</v>
      </c>
      <c r="F563" s="74">
        <v>66960</v>
      </c>
      <c r="G563" s="74">
        <v>66895</v>
      </c>
      <c r="H563" s="74">
        <v>66170</v>
      </c>
      <c r="I563" s="75">
        <v>11028.333333333328</v>
      </c>
      <c r="J563" s="75">
        <v>55141.666666666672</v>
      </c>
      <c r="K563" s="75">
        <v>49627.5</v>
      </c>
      <c r="L563" s="75">
        <v>5514.1666666666715</v>
      </c>
      <c r="M563" s="76">
        <v>0.1</v>
      </c>
      <c r="N563" s="75">
        <v>472.5</v>
      </c>
      <c r="O563" s="75">
        <v>52</v>
      </c>
      <c r="P563" s="74">
        <v>20</v>
      </c>
      <c r="Q563" s="75">
        <v>50172</v>
      </c>
      <c r="R563" s="132">
        <v>562.5</v>
      </c>
      <c r="S563" s="132">
        <v>562.5</v>
      </c>
      <c r="T563" s="132">
        <v>50734.5</v>
      </c>
      <c r="U563" s="132"/>
      <c r="V563" s="75">
        <v>0</v>
      </c>
      <c r="W563" s="75">
        <f t="shared" si="9"/>
        <v>10</v>
      </c>
      <c r="X563" s="75"/>
      <c r="Y563" s="146"/>
      <c r="Z563" s="161"/>
    </row>
    <row r="564" spans="1:26">
      <c r="A564" s="67"/>
      <c r="B564" s="84" t="s">
        <v>3016</v>
      </c>
      <c r="C564" s="69"/>
      <c r="D564" s="70"/>
      <c r="E564" s="69"/>
      <c r="F564" s="70"/>
      <c r="G564" s="143"/>
      <c r="H564" s="143"/>
      <c r="I564" s="143"/>
      <c r="J564" s="143"/>
      <c r="K564" s="143"/>
      <c r="L564" s="143"/>
      <c r="M564" s="143"/>
      <c r="N564" s="143"/>
      <c r="O564" s="143"/>
      <c r="P564" s="143"/>
      <c r="Q564" s="143"/>
      <c r="R564" s="143"/>
      <c r="S564" s="143"/>
      <c r="T564" s="143"/>
      <c r="U564" s="143"/>
      <c r="V564" s="143"/>
      <c r="W564" s="143" t="str">
        <f t="shared" si="9"/>
        <v/>
      </c>
      <c r="X564" s="143"/>
      <c r="Y564" s="143"/>
      <c r="Z564" s="160"/>
    </row>
    <row r="565" spans="1:26">
      <c r="A565" s="67"/>
      <c r="B565" s="67" t="s">
        <v>3017</v>
      </c>
      <c r="C565" s="67" t="s">
        <v>2125</v>
      </c>
      <c r="D565" s="68">
        <v>104139</v>
      </c>
      <c r="E565" s="67" t="s">
        <v>3018</v>
      </c>
      <c r="F565" s="74">
        <v>65800</v>
      </c>
      <c r="G565" s="74">
        <v>65735</v>
      </c>
      <c r="H565" s="74">
        <v>65010</v>
      </c>
      <c r="I565" s="75">
        <v>10835</v>
      </c>
      <c r="J565" s="75">
        <v>54175</v>
      </c>
      <c r="K565" s="75">
        <v>48757.5</v>
      </c>
      <c r="L565" s="75">
        <v>5417.5</v>
      </c>
      <c r="M565" s="76">
        <v>0.1</v>
      </c>
      <c r="N565" s="75">
        <v>472.5</v>
      </c>
      <c r="O565" s="75">
        <v>52</v>
      </c>
      <c r="P565" s="74">
        <v>20</v>
      </c>
      <c r="Q565" s="75">
        <v>49302</v>
      </c>
      <c r="R565" s="132">
        <v>562.5</v>
      </c>
      <c r="S565" s="132">
        <v>562.5</v>
      </c>
      <c r="T565" s="132">
        <v>49864.5</v>
      </c>
      <c r="U565" s="132"/>
      <c r="V565" s="75">
        <v>0</v>
      </c>
      <c r="W565" s="75">
        <f t="shared" si="9"/>
        <v>10</v>
      </c>
      <c r="X565" s="75"/>
      <c r="Y565" s="146"/>
      <c r="Z565" s="161"/>
    </row>
    <row r="566" spans="1:26">
      <c r="A566" s="111"/>
      <c r="B566" s="67" t="s">
        <v>3019</v>
      </c>
      <c r="C566" s="67" t="s">
        <v>2129</v>
      </c>
      <c r="D566" s="68">
        <v>104140</v>
      </c>
      <c r="E566" s="67" t="s">
        <v>3020</v>
      </c>
      <c r="F566" s="74">
        <v>67050</v>
      </c>
      <c r="G566" s="74">
        <v>66985</v>
      </c>
      <c r="H566" s="74">
        <v>66260</v>
      </c>
      <c r="I566" s="75">
        <v>11043.333333333328</v>
      </c>
      <c r="J566" s="75">
        <v>55216.666666666672</v>
      </c>
      <c r="K566" s="75">
        <v>49695</v>
      </c>
      <c r="L566" s="75">
        <v>5521.6666666666715</v>
      </c>
      <c r="M566" s="76">
        <v>0.1</v>
      </c>
      <c r="N566" s="75">
        <v>472.5</v>
      </c>
      <c r="O566" s="75">
        <v>52</v>
      </c>
      <c r="P566" s="74">
        <v>20</v>
      </c>
      <c r="Q566" s="75">
        <v>50239.5</v>
      </c>
      <c r="R566" s="132">
        <v>562.5</v>
      </c>
      <c r="S566" s="132">
        <v>562.5</v>
      </c>
      <c r="T566" s="132">
        <v>50802</v>
      </c>
      <c r="U566" s="132"/>
      <c r="V566" s="75">
        <v>0</v>
      </c>
      <c r="W566" s="75">
        <f t="shared" si="9"/>
        <v>10</v>
      </c>
      <c r="X566" s="75"/>
      <c r="Y566" s="146"/>
      <c r="Z566" s="161"/>
    </row>
    <row r="567" spans="1:26">
      <c r="A567" s="67"/>
      <c r="B567" s="84" t="s">
        <v>2136</v>
      </c>
      <c r="C567" s="69"/>
      <c r="D567" s="70"/>
      <c r="E567" s="69"/>
      <c r="F567" s="162"/>
      <c r="G567" s="143"/>
      <c r="H567" s="143"/>
      <c r="I567" s="143"/>
      <c r="J567" s="143"/>
      <c r="K567" s="143"/>
      <c r="L567" s="143"/>
      <c r="M567" s="143"/>
      <c r="N567" s="143"/>
      <c r="O567" s="143"/>
      <c r="P567" s="143"/>
      <c r="Q567" s="143"/>
      <c r="R567" s="143"/>
      <c r="S567" s="143"/>
      <c r="T567" s="143"/>
      <c r="U567" s="143"/>
      <c r="V567" s="143"/>
      <c r="W567" s="143" t="str">
        <f t="shared" si="9"/>
        <v/>
      </c>
      <c r="X567" s="143"/>
      <c r="Y567" s="143"/>
      <c r="Z567" s="160"/>
    </row>
    <row r="568" spans="1:26">
      <c r="A568" s="67"/>
      <c r="B568" s="67" t="s">
        <v>2137</v>
      </c>
      <c r="C568" s="67" t="s">
        <v>2138</v>
      </c>
      <c r="D568" s="68" t="s">
        <v>2139</v>
      </c>
      <c r="E568" s="67" t="s">
        <v>2140</v>
      </c>
      <c r="F568" s="74">
        <v>55300</v>
      </c>
      <c r="G568" s="74">
        <v>55235</v>
      </c>
      <c r="H568" s="74">
        <v>54510</v>
      </c>
      <c r="I568" s="75">
        <v>9085</v>
      </c>
      <c r="J568" s="75">
        <v>45425</v>
      </c>
      <c r="K568" s="75">
        <v>40882.5</v>
      </c>
      <c r="L568" s="75">
        <v>4542.5</v>
      </c>
      <c r="M568" s="76">
        <v>0.1</v>
      </c>
      <c r="N568" s="75">
        <v>472.5</v>
      </c>
      <c r="O568" s="75">
        <v>52</v>
      </c>
      <c r="P568" s="74">
        <v>20</v>
      </c>
      <c r="Q568" s="75">
        <v>41427</v>
      </c>
      <c r="R568" s="132">
        <v>562.5</v>
      </c>
      <c r="S568" s="132">
        <v>562.5</v>
      </c>
      <c r="T568" s="132">
        <v>41989.5</v>
      </c>
      <c r="U568" s="132"/>
      <c r="V568" s="75">
        <v>0</v>
      </c>
      <c r="W568" s="75">
        <f t="shared" si="9"/>
        <v>10</v>
      </c>
      <c r="X568" s="75"/>
      <c r="Y568" s="146"/>
      <c r="Z568" s="161"/>
    </row>
    <row r="569" spans="1:26">
      <c r="A569" s="67"/>
      <c r="B569" s="67" t="s">
        <v>2141</v>
      </c>
      <c r="C569" s="67" t="s">
        <v>2142</v>
      </c>
      <c r="D569" s="68" t="s">
        <v>2143</v>
      </c>
      <c r="E569" s="67" t="s">
        <v>2144</v>
      </c>
      <c r="F569" s="74">
        <v>47050</v>
      </c>
      <c r="G569" s="74">
        <v>46985</v>
      </c>
      <c r="H569" s="74">
        <v>46260</v>
      </c>
      <c r="I569" s="75">
        <v>7710</v>
      </c>
      <c r="J569" s="75">
        <v>38550</v>
      </c>
      <c r="K569" s="75">
        <v>34695</v>
      </c>
      <c r="L569" s="75">
        <v>3855</v>
      </c>
      <c r="M569" s="76">
        <v>0.1</v>
      </c>
      <c r="N569" s="75">
        <v>472.5</v>
      </c>
      <c r="O569" s="75">
        <v>52</v>
      </c>
      <c r="P569" s="74">
        <v>20</v>
      </c>
      <c r="Q569" s="75">
        <v>35239.5</v>
      </c>
      <c r="R569" s="132">
        <v>562.5</v>
      </c>
      <c r="S569" s="132">
        <v>562.5</v>
      </c>
      <c r="T569" s="132">
        <v>35802</v>
      </c>
      <c r="U569" s="132"/>
      <c r="V569" s="75">
        <v>0</v>
      </c>
      <c r="W569" s="75">
        <f t="shared" si="9"/>
        <v>10</v>
      </c>
      <c r="X569" s="75"/>
      <c r="Y569" s="146"/>
      <c r="Z569" s="161"/>
    </row>
    <row r="570" spans="1:26">
      <c r="A570" s="67"/>
      <c r="B570" s="67" t="s">
        <v>2145</v>
      </c>
      <c r="C570" s="67" t="s">
        <v>2146</v>
      </c>
      <c r="D570" s="68" t="s">
        <v>2147</v>
      </c>
      <c r="E570" s="67" t="s">
        <v>904</v>
      </c>
      <c r="F570" s="74">
        <v>50550</v>
      </c>
      <c r="G570" s="74">
        <v>50485</v>
      </c>
      <c r="H570" s="74">
        <v>49760</v>
      </c>
      <c r="I570" s="75">
        <v>8293.3333333333285</v>
      </c>
      <c r="J570" s="75">
        <v>41466.666666666672</v>
      </c>
      <c r="K570" s="75">
        <v>37320.000000000007</v>
      </c>
      <c r="L570" s="75">
        <v>4146.6666666666642</v>
      </c>
      <c r="M570" s="76">
        <v>0.1</v>
      </c>
      <c r="N570" s="75">
        <v>472.5</v>
      </c>
      <c r="O570" s="75">
        <v>52</v>
      </c>
      <c r="P570" s="74">
        <v>20</v>
      </c>
      <c r="Q570" s="75">
        <v>37864.500000000007</v>
      </c>
      <c r="R570" s="132">
        <v>562.5</v>
      </c>
      <c r="S570" s="132">
        <v>562.5</v>
      </c>
      <c r="T570" s="132">
        <v>38427.000000000007</v>
      </c>
      <c r="U570" s="132"/>
      <c r="V570" s="75">
        <v>0</v>
      </c>
      <c r="W570" s="75">
        <f t="shared" si="9"/>
        <v>10</v>
      </c>
      <c r="X570" s="75"/>
      <c r="Y570" s="146"/>
      <c r="Z570" s="161"/>
    </row>
    <row r="571" spans="1:26">
      <c r="A571" s="67"/>
      <c r="B571" s="67" t="s">
        <v>2148</v>
      </c>
      <c r="C571" s="67" t="s">
        <v>2149</v>
      </c>
      <c r="D571" s="68" t="s">
        <v>2150</v>
      </c>
      <c r="E571" s="67" t="s">
        <v>2151</v>
      </c>
      <c r="F571" s="74">
        <v>50550</v>
      </c>
      <c r="G571" s="74">
        <v>50485</v>
      </c>
      <c r="H571" s="74">
        <v>49760</v>
      </c>
      <c r="I571" s="75">
        <v>8293.3333333333285</v>
      </c>
      <c r="J571" s="75">
        <v>41466.666666666672</v>
      </c>
      <c r="K571" s="75">
        <v>37320.000000000007</v>
      </c>
      <c r="L571" s="75">
        <v>4146.6666666666642</v>
      </c>
      <c r="M571" s="76">
        <v>0.1</v>
      </c>
      <c r="N571" s="75">
        <v>472.5</v>
      </c>
      <c r="O571" s="75">
        <v>52</v>
      </c>
      <c r="P571" s="74">
        <v>20</v>
      </c>
      <c r="Q571" s="75">
        <v>37864.500000000007</v>
      </c>
      <c r="R571" s="132">
        <v>562.5</v>
      </c>
      <c r="S571" s="132">
        <v>562.5</v>
      </c>
      <c r="T571" s="132">
        <v>38427.000000000007</v>
      </c>
      <c r="U571" s="132"/>
      <c r="V571" s="75">
        <v>0</v>
      </c>
      <c r="W571" s="75">
        <f t="shared" si="9"/>
        <v>10</v>
      </c>
      <c r="X571" s="75"/>
      <c r="Y571" s="146"/>
      <c r="Z571" s="161"/>
    </row>
    <row r="572" spans="1:26">
      <c r="A572" s="67"/>
      <c r="B572" s="67" t="s">
        <v>2152</v>
      </c>
      <c r="C572" s="67" t="s">
        <v>2153</v>
      </c>
      <c r="D572" s="68" t="s">
        <v>2154</v>
      </c>
      <c r="E572" s="67" t="s">
        <v>912</v>
      </c>
      <c r="F572" s="74">
        <v>54050</v>
      </c>
      <c r="G572" s="74">
        <v>53985</v>
      </c>
      <c r="H572" s="74">
        <v>53260</v>
      </c>
      <c r="I572" s="75">
        <v>8876.6666666666642</v>
      </c>
      <c r="J572" s="75">
        <v>44383.333333333336</v>
      </c>
      <c r="K572" s="75">
        <v>39945</v>
      </c>
      <c r="L572" s="75">
        <v>4438.3333333333358</v>
      </c>
      <c r="M572" s="76">
        <v>0.1</v>
      </c>
      <c r="N572" s="75">
        <v>472.5</v>
      </c>
      <c r="O572" s="75">
        <v>52</v>
      </c>
      <c r="P572" s="74">
        <v>20</v>
      </c>
      <c r="Q572" s="75">
        <v>40489.5</v>
      </c>
      <c r="R572" s="132">
        <v>562.5</v>
      </c>
      <c r="S572" s="132">
        <v>562.5</v>
      </c>
      <c r="T572" s="132">
        <v>41052</v>
      </c>
      <c r="U572" s="132"/>
      <c r="V572" s="75">
        <v>0</v>
      </c>
      <c r="W572" s="75">
        <f t="shared" si="9"/>
        <v>10</v>
      </c>
      <c r="X572" s="75"/>
      <c r="Y572" s="146"/>
      <c r="Z572" s="161"/>
    </row>
    <row r="573" spans="1:26">
      <c r="A573" s="111"/>
      <c r="B573" s="84" t="s">
        <v>2155</v>
      </c>
      <c r="C573" s="69"/>
      <c r="D573" s="70"/>
      <c r="E573" s="69"/>
      <c r="F573" s="70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 t="str">
        <f t="shared" ref="W573:W591" si="10">IF(F573-G573-55&lt;0,"",F573-G573-55)</f>
        <v/>
      </c>
      <c r="X573" s="73"/>
      <c r="Y573" s="73"/>
      <c r="Z573" s="160"/>
    </row>
    <row r="574" spans="1:26">
      <c r="A574" s="67"/>
      <c r="B574" s="67" t="s">
        <v>2156</v>
      </c>
      <c r="C574" s="67" t="s">
        <v>2149</v>
      </c>
      <c r="D574" s="68" t="s">
        <v>2150</v>
      </c>
      <c r="E574" s="67" t="s">
        <v>2157</v>
      </c>
      <c r="F574" s="74">
        <v>51545</v>
      </c>
      <c r="G574" s="74">
        <v>51480</v>
      </c>
      <c r="H574" s="74">
        <v>50755</v>
      </c>
      <c r="I574" s="75">
        <v>8459.1666666666642</v>
      </c>
      <c r="J574" s="75">
        <v>42295.833333333336</v>
      </c>
      <c r="K574" s="75">
        <v>38066.25</v>
      </c>
      <c r="L574" s="75">
        <v>4229.5833333333358</v>
      </c>
      <c r="M574" s="76">
        <v>0.1</v>
      </c>
      <c r="N574" s="75">
        <v>472.5</v>
      </c>
      <c r="O574" s="75">
        <v>52</v>
      </c>
      <c r="P574" s="74">
        <v>20</v>
      </c>
      <c r="Q574" s="75">
        <v>38610.75</v>
      </c>
      <c r="R574" s="132">
        <v>562.5</v>
      </c>
      <c r="S574" s="132">
        <v>562.5</v>
      </c>
      <c r="T574" s="132">
        <v>39173.25</v>
      </c>
      <c r="U574" s="132"/>
      <c r="V574" s="75">
        <v>0</v>
      </c>
      <c r="W574" s="75">
        <f t="shared" si="10"/>
        <v>10</v>
      </c>
      <c r="X574" s="75"/>
      <c r="Y574" s="146"/>
      <c r="Z574" s="161"/>
    </row>
    <row r="575" spans="1:26">
      <c r="A575" s="67"/>
      <c r="B575" s="67" t="s">
        <v>2158</v>
      </c>
      <c r="C575" s="67" t="s">
        <v>2153</v>
      </c>
      <c r="D575" s="68" t="s">
        <v>2154</v>
      </c>
      <c r="E575" s="67" t="s">
        <v>2159</v>
      </c>
      <c r="F575" s="74">
        <v>55045</v>
      </c>
      <c r="G575" s="74">
        <v>54980</v>
      </c>
      <c r="H575" s="74">
        <v>54255</v>
      </c>
      <c r="I575" s="75">
        <v>9042.5</v>
      </c>
      <c r="J575" s="75">
        <v>45212.5</v>
      </c>
      <c r="K575" s="75">
        <v>40691.25</v>
      </c>
      <c r="L575" s="75">
        <v>4521.25</v>
      </c>
      <c r="M575" s="76">
        <v>0.1</v>
      </c>
      <c r="N575" s="75">
        <v>472.5</v>
      </c>
      <c r="O575" s="75">
        <v>52</v>
      </c>
      <c r="P575" s="74">
        <v>20</v>
      </c>
      <c r="Q575" s="75">
        <v>41235.75</v>
      </c>
      <c r="R575" s="132">
        <v>562.5</v>
      </c>
      <c r="S575" s="132">
        <v>562.5</v>
      </c>
      <c r="T575" s="132">
        <v>41798.25</v>
      </c>
      <c r="U575" s="132"/>
      <c r="V575" s="75">
        <v>0</v>
      </c>
      <c r="W575" s="75">
        <f t="shared" si="10"/>
        <v>10</v>
      </c>
      <c r="X575" s="75"/>
      <c r="Y575" s="146"/>
      <c r="Z575" s="161"/>
    </row>
    <row r="576" spans="1:26">
      <c r="A576" s="67"/>
      <c r="B576" s="84" t="s">
        <v>2160</v>
      </c>
      <c r="C576" s="69"/>
      <c r="D576" s="70"/>
      <c r="E576" s="69"/>
      <c r="F576" s="70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 t="str">
        <f t="shared" si="10"/>
        <v/>
      </c>
      <c r="X576" s="73"/>
      <c r="Y576" s="73"/>
      <c r="Z576" s="160"/>
    </row>
    <row r="577" spans="1:26">
      <c r="A577" s="111"/>
      <c r="B577" s="67" t="s">
        <v>182</v>
      </c>
      <c r="C577" s="67" t="s">
        <v>2142</v>
      </c>
      <c r="D577" s="68" t="s">
        <v>2143</v>
      </c>
      <c r="E577" s="67" t="s">
        <v>2161</v>
      </c>
      <c r="F577" s="74">
        <v>47050</v>
      </c>
      <c r="G577" s="74">
        <v>46985</v>
      </c>
      <c r="H577" s="74">
        <v>46260</v>
      </c>
      <c r="I577" s="75">
        <v>7710</v>
      </c>
      <c r="J577" s="75">
        <v>38550</v>
      </c>
      <c r="K577" s="75">
        <v>34695</v>
      </c>
      <c r="L577" s="75">
        <v>3855</v>
      </c>
      <c r="M577" s="76">
        <v>0.1</v>
      </c>
      <c r="N577" s="75">
        <v>472.5</v>
      </c>
      <c r="O577" s="75">
        <v>52</v>
      </c>
      <c r="P577" s="74">
        <v>20</v>
      </c>
      <c r="Q577" s="75">
        <v>35239.5</v>
      </c>
      <c r="R577" s="132">
        <v>562.5</v>
      </c>
      <c r="S577" s="132">
        <v>562.5</v>
      </c>
      <c r="T577" s="132">
        <v>35802</v>
      </c>
      <c r="U577" s="132"/>
      <c r="V577" s="75">
        <v>0</v>
      </c>
      <c r="W577" s="75">
        <f t="shared" si="10"/>
        <v>10</v>
      </c>
      <c r="X577" s="75"/>
      <c r="Y577" s="146"/>
      <c r="Z577" s="161"/>
    </row>
    <row r="578" spans="1:26">
      <c r="A578" s="67"/>
      <c r="B578" s="67" t="s">
        <v>183</v>
      </c>
      <c r="C578" s="67" t="s">
        <v>2146</v>
      </c>
      <c r="D578" s="68" t="s">
        <v>2147</v>
      </c>
      <c r="E578" s="67" t="s">
        <v>2050</v>
      </c>
      <c r="F578" s="74">
        <v>50550</v>
      </c>
      <c r="G578" s="74">
        <v>50485</v>
      </c>
      <c r="H578" s="74">
        <v>49760</v>
      </c>
      <c r="I578" s="75">
        <v>8293.3333333333285</v>
      </c>
      <c r="J578" s="75">
        <v>41466.666666666672</v>
      </c>
      <c r="K578" s="75">
        <v>37320.000000000007</v>
      </c>
      <c r="L578" s="75">
        <v>4146.6666666666642</v>
      </c>
      <c r="M578" s="76">
        <v>0.1</v>
      </c>
      <c r="N578" s="75">
        <v>472.5</v>
      </c>
      <c r="O578" s="75">
        <v>52</v>
      </c>
      <c r="P578" s="74">
        <v>20</v>
      </c>
      <c r="Q578" s="75">
        <v>37864.500000000007</v>
      </c>
      <c r="R578" s="132">
        <v>562.5</v>
      </c>
      <c r="S578" s="132">
        <v>562.5</v>
      </c>
      <c r="T578" s="132">
        <v>38427.000000000007</v>
      </c>
      <c r="U578" s="132"/>
      <c r="V578" s="75">
        <v>0</v>
      </c>
      <c r="W578" s="75">
        <f t="shared" si="10"/>
        <v>10</v>
      </c>
      <c r="X578" s="75"/>
      <c r="Y578" s="146"/>
      <c r="Z578" s="161"/>
    </row>
    <row r="579" spans="1:26">
      <c r="A579" s="67"/>
      <c r="B579" s="67" t="s">
        <v>184</v>
      </c>
      <c r="C579" s="67" t="s">
        <v>2149</v>
      </c>
      <c r="D579" s="68" t="s">
        <v>2150</v>
      </c>
      <c r="E579" s="67" t="s">
        <v>2162</v>
      </c>
      <c r="F579" s="74">
        <v>50550</v>
      </c>
      <c r="G579" s="74">
        <v>50485</v>
      </c>
      <c r="H579" s="74">
        <v>49760</v>
      </c>
      <c r="I579" s="75">
        <v>8293.3333333333285</v>
      </c>
      <c r="J579" s="75">
        <v>41466.666666666672</v>
      </c>
      <c r="K579" s="75">
        <v>37320.000000000007</v>
      </c>
      <c r="L579" s="75">
        <v>4146.6666666666642</v>
      </c>
      <c r="M579" s="76">
        <v>0.1</v>
      </c>
      <c r="N579" s="75">
        <v>472.5</v>
      </c>
      <c r="O579" s="75">
        <v>52</v>
      </c>
      <c r="P579" s="74">
        <v>20</v>
      </c>
      <c r="Q579" s="75">
        <v>37864.500000000007</v>
      </c>
      <c r="R579" s="132">
        <v>562.5</v>
      </c>
      <c r="S579" s="132">
        <v>562.5</v>
      </c>
      <c r="T579" s="132">
        <v>38427.000000000007</v>
      </c>
      <c r="U579" s="132"/>
      <c r="V579" s="75">
        <v>0</v>
      </c>
      <c r="W579" s="75">
        <f t="shared" si="10"/>
        <v>10</v>
      </c>
      <c r="X579" s="75"/>
      <c r="Y579" s="146"/>
      <c r="Z579" s="161"/>
    </row>
    <row r="580" spans="1:26">
      <c r="A580" s="67"/>
      <c r="B580" s="67" t="s">
        <v>185</v>
      </c>
      <c r="C580" s="67" t="s">
        <v>2153</v>
      </c>
      <c r="D580" s="68" t="s">
        <v>2154</v>
      </c>
      <c r="E580" s="67" t="s">
        <v>2054</v>
      </c>
      <c r="F580" s="74">
        <v>54050</v>
      </c>
      <c r="G580" s="74">
        <v>53985</v>
      </c>
      <c r="H580" s="74">
        <v>53260</v>
      </c>
      <c r="I580" s="75">
        <v>8876.6666666666642</v>
      </c>
      <c r="J580" s="75">
        <v>44383.333333333336</v>
      </c>
      <c r="K580" s="75">
        <v>39945</v>
      </c>
      <c r="L580" s="75">
        <v>4438.3333333333358</v>
      </c>
      <c r="M580" s="76">
        <v>0.1</v>
      </c>
      <c r="N580" s="75">
        <v>472.5</v>
      </c>
      <c r="O580" s="75">
        <v>52</v>
      </c>
      <c r="P580" s="74">
        <v>20</v>
      </c>
      <c r="Q580" s="75">
        <v>40489.5</v>
      </c>
      <c r="R580" s="132">
        <v>562.5</v>
      </c>
      <c r="S580" s="132">
        <v>562.5</v>
      </c>
      <c r="T580" s="132">
        <v>41052</v>
      </c>
      <c r="U580" s="132"/>
      <c r="V580" s="75">
        <v>0</v>
      </c>
      <c r="W580" s="75">
        <f t="shared" si="10"/>
        <v>10</v>
      </c>
      <c r="X580" s="75"/>
      <c r="Y580" s="146"/>
      <c r="Z580" s="161"/>
    </row>
    <row r="581" spans="1:26">
      <c r="A581" s="67"/>
      <c r="B581" s="84" t="s">
        <v>2163</v>
      </c>
      <c r="C581" s="69"/>
      <c r="D581" s="70"/>
      <c r="E581" s="69"/>
      <c r="F581" s="70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 t="str">
        <f t="shared" si="10"/>
        <v/>
      </c>
      <c r="X581" s="73"/>
      <c r="Y581" s="73"/>
      <c r="Z581" s="160"/>
    </row>
    <row r="582" spans="1:26">
      <c r="A582" s="67"/>
      <c r="B582" s="67" t="s">
        <v>186</v>
      </c>
      <c r="C582" s="67" t="s">
        <v>2149</v>
      </c>
      <c r="D582" s="68" t="s">
        <v>2150</v>
      </c>
      <c r="E582" s="67" t="s">
        <v>2164</v>
      </c>
      <c r="F582" s="74">
        <v>51545</v>
      </c>
      <c r="G582" s="74">
        <v>51480</v>
      </c>
      <c r="H582" s="74">
        <v>50755</v>
      </c>
      <c r="I582" s="75">
        <v>8459.1666666666642</v>
      </c>
      <c r="J582" s="75">
        <v>42295.833333333336</v>
      </c>
      <c r="K582" s="75">
        <v>38066.25</v>
      </c>
      <c r="L582" s="75">
        <v>4229.5833333333358</v>
      </c>
      <c r="M582" s="76">
        <v>0.1</v>
      </c>
      <c r="N582" s="75">
        <v>472.5</v>
      </c>
      <c r="O582" s="75">
        <v>52</v>
      </c>
      <c r="P582" s="74">
        <v>20</v>
      </c>
      <c r="Q582" s="75">
        <v>38610.75</v>
      </c>
      <c r="R582" s="132">
        <v>562.5</v>
      </c>
      <c r="S582" s="132">
        <v>562.5</v>
      </c>
      <c r="T582" s="132">
        <v>39173.25</v>
      </c>
      <c r="U582" s="132"/>
      <c r="V582" s="75">
        <v>0</v>
      </c>
      <c r="W582" s="75">
        <f t="shared" si="10"/>
        <v>10</v>
      </c>
      <c r="X582" s="75"/>
      <c r="Y582" s="146"/>
      <c r="Z582" s="161"/>
    </row>
    <row r="583" spans="1:26">
      <c r="A583" s="67"/>
      <c r="B583" s="67" t="s">
        <v>187</v>
      </c>
      <c r="C583" s="67" t="s">
        <v>2153</v>
      </c>
      <c r="D583" s="68" t="s">
        <v>2154</v>
      </c>
      <c r="E583" s="67" t="s">
        <v>2165</v>
      </c>
      <c r="F583" s="74">
        <v>55045</v>
      </c>
      <c r="G583" s="74">
        <v>54980</v>
      </c>
      <c r="H583" s="74">
        <v>54255</v>
      </c>
      <c r="I583" s="75">
        <v>9042.5</v>
      </c>
      <c r="J583" s="75">
        <v>45212.5</v>
      </c>
      <c r="K583" s="75">
        <v>40691.25</v>
      </c>
      <c r="L583" s="75">
        <v>4521.25</v>
      </c>
      <c r="M583" s="76">
        <v>0.1</v>
      </c>
      <c r="N583" s="75">
        <v>472.5</v>
      </c>
      <c r="O583" s="75">
        <v>52</v>
      </c>
      <c r="P583" s="74">
        <v>20</v>
      </c>
      <c r="Q583" s="75">
        <v>41235.75</v>
      </c>
      <c r="R583" s="132">
        <v>562.5</v>
      </c>
      <c r="S583" s="132">
        <v>562.5</v>
      </c>
      <c r="T583" s="132">
        <v>41798.25</v>
      </c>
      <c r="U583" s="132"/>
      <c r="V583" s="75">
        <v>0</v>
      </c>
      <c r="W583" s="75">
        <f t="shared" si="10"/>
        <v>10</v>
      </c>
      <c r="X583" s="75"/>
      <c r="Y583" s="146"/>
      <c r="Z583" s="161"/>
    </row>
    <row r="584" spans="1:26">
      <c r="A584" s="111"/>
      <c r="B584" s="84" t="s">
        <v>2166</v>
      </c>
      <c r="C584" s="133"/>
      <c r="D584" s="133"/>
      <c r="E584" s="133"/>
      <c r="F584" s="70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 t="str">
        <f t="shared" si="10"/>
        <v/>
      </c>
      <c r="X584" s="73"/>
      <c r="Y584" s="73"/>
      <c r="Z584" s="160"/>
    </row>
    <row r="585" spans="1:26">
      <c r="A585" s="67"/>
      <c r="B585" s="81" t="s">
        <v>3021</v>
      </c>
      <c r="C585" s="81" t="s">
        <v>2142</v>
      </c>
      <c r="D585" s="86" t="s">
        <v>2143</v>
      </c>
      <c r="E585" s="81" t="s">
        <v>2167</v>
      </c>
      <c r="F585" s="74">
        <v>47050</v>
      </c>
      <c r="G585" s="74">
        <v>46985</v>
      </c>
      <c r="H585" s="74">
        <v>46260</v>
      </c>
      <c r="I585" s="75">
        <v>7710</v>
      </c>
      <c r="J585" s="75">
        <v>38550</v>
      </c>
      <c r="K585" s="75">
        <v>34695</v>
      </c>
      <c r="L585" s="75">
        <v>3855</v>
      </c>
      <c r="M585" s="76">
        <v>0.1</v>
      </c>
      <c r="N585" s="75">
        <v>472.5</v>
      </c>
      <c r="O585" s="75">
        <v>52</v>
      </c>
      <c r="P585" s="74">
        <v>20</v>
      </c>
      <c r="Q585" s="75">
        <v>35239.5</v>
      </c>
      <c r="R585" s="132">
        <v>562.5</v>
      </c>
      <c r="S585" s="132">
        <v>562.5</v>
      </c>
      <c r="T585" s="132">
        <v>35802</v>
      </c>
      <c r="U585" s="132"/>
      <c r="V585" s="75">
        <v>0</v>
      </c>
      <c r="W585" s="75">
        <f t="shared" si="10"/>
        <v>10</v>
      </c>
      <c r="X585" s="75"/>
      <c r="Y585" s="146"/>
      <c r="Z585" s="161"/>
    </row>
    <row r="586" spans="1:26">
      <c r="A586" s="67"/>
      <c r="B586" s="81" t="s">
        <v>3022</v>
      </c>
      <c r="C586" s="81" t="s">
        <v>2146</v>
      </c>
      <c r="D586" s="86" t="s">
        <v>2147</v>
      </c>
      <c r="E586" s="81" t="s">
        <v>2168</v>
      </c>
      <c r="F586" s="74">
        <v>50550</v>
      </c>
      <c r="G586" s="74">
        <v>50485</v>
      </c>
      <c r="H586" s="74">
        <v>49760</v>
      </c>
      <c r="I586" s="75">
        <v>8293.3333333333285</v>
      </c>
      <c r="J586" s="75">
        <v>41466.666666666672</v>
      </c>
      <c r="K586" s="75">
        <v>37320.000000000007</v>
      </c>
      <c r="L586" s="75">
        <v>4146.6666666666642</v>
      </c>
      <c r="M586" s="76">
        <v>0.1</v>
      </c>
      <c r="N586" s="75">
        <v>472.5</v>
      </c>
      <c r="O586" s="75">
        <v>52</v>
      </c>
      <c r="P586" s="74">
        <v>20</v>
      </c>
      <c r="Q586" s="75">
        <v>37864.500000000007</v>
      </c>
      <c r="R586" s="132">
        <v>562.5</v>
      </c>
      <c r="S586" s="132">
        <v>562.5</v>
      </c>
      <c r="T586" s="132">
        <v>38427.000000000007</v>
      </c>
      <c r="U586" s="132"/>
      <c r="V586" s="75">
        <v>0</v>
      </c>
      <c r="W586" s="75">
        <f t="shared" si="10"/>
        <v>10</v>
      </c>
      <c r="X586" s="75"/>
      <c r="Y586" s="146"/>
      <c r="Z586" s="161"/>
    </row>
    <row r="587" spans="1:26">
      <c r="A587" s="67"/>
      <c r="B587" s="81" t="s">
        <v>3023</v>
      </c>
      <c r="C587" s="81" t="s">
        <v>2149</v>
      </c>
      <c r="D587" s="86" t="s">
        <v>2150</v>
      </c>
      <c r="E587" s="81" t="s">
        <v>2169</v>
      </c>
      <c r="F587" s="74">
        <v>50550</v>
      </c>
      <c r="G587" s="74">
        <v>50485</v>
      </c>
      <c r="H587" s="74">
        <v>49760</v>
      </c>
      <c r="I587" s="75">
        <v>8293.3333333333285</v>
      </c>
      <c r="J587" s="75">
        <v>41466.666666666672</v>
      </c>
      <c r="K587" s="75">
        <v>37320.000000000007</v>
      </c>
      <c r="L587" s="75">
        <v>4146.6666666666642</v>
      </c>
      <c r="M587" s="76">
        <v>0.1</v>
      </c>
      <c r="N587" s="75">
        <v>472.5</v>
      </c>
      <c r="O587" s="75">
        <v>52</v>
      </c>
      <c r="P587" s="74">
        <v>20</v>
      </c>
      <c r="Q587" s="75">
        <v>37864.500000000007</v>
      </c>
      <c r="R587" s="132">
        <v>562.5</v>
      </c>
      <c r="S587" s="132">
        <v>562.5</v>
      </c>
      <c r="T587" s="132">
        <v>38427.000000000007</v>
      </c>
      <c r="U587" s="132"/>
      <c r="V587" s="75">
        <v>0</v>
      </c>
      <c r="W587" s="75">
        <f t="shared" si="10"/>
        <v>10</v>
      </c>
      <c r="X587" s="75"/>
      <c r="Y587" s="146"/>
      <c r="Z587" s="161"/>
    </row>
    <row r="588" spans="1:26">
      <c r="A588" s="111"/>
      <c r="B588" s="81" t="s">
        <v>3024</v>
      </c>
      <c r="C588" s="81" t="s">
        <v>2153</v>
      </c>
      <c r="D588" s="86" t="s">
        <v>2154</v>
      </c>
      <c r="E588" s="81" t="s">
        <v>2170</v>
      </c>
      <c r="F588" s="74">
        <v>54050</v>
      </c>
      <c r="G588" s="74">
        <v>53985</v>
      </c>
      <c r="H588" s="74">
        <v>53260</v>
      </c>
      <c r="I588" s="75">
        <v>8876.6666666666642</v>
      </c>
      <c r="J588" s="75">
        <v>44383.333333333336</v>
      </c>
      <c r="K588" s="75">
        <v>39945</v>
      </c>
      <c r="L588" s="75">
        <v>4438.3333333333358</v>
      </c>
      <c r="M588" s="76">
        <v>0.1</v>
      </c>
      <c r="N588" s="75">
        <v>472.5</v>
      </c>
      <c r="O588" s="75">
        <v>52</v>
      </c>
      <c r="P588" s="74">
        <v>20</v>
      </c>
      <c r="Q588" s="75">
        <v>40489.5</v>
      </c>
      <c r="R588" s="132">
        <v>562.5</v>
      </c>
      <c r="S588" s="132">
        <v>562.5</v>
      </c>
      <c r="T588" s="132">
        <v>41052</v>
      </c>
      <c r="U588" s="132"/>
      <c r="V588" s="75">
        <v>0</v>
      </c>
      <c r="W588" s="75">
        <f t="shared" si="10"/>
        <v>10</v>
      </c>
      <c r="X588" s="75"/>
      <c r="Y588" s="146"/>
      <c r="Z588" s="161"/>
    </row>
    <row r="589" spans="1:26">
      <c r="A589" s="67"/>
      <c r="B589" s="89" t="s">
        <v>2171</v>
      </c>
      <c r="C589" s="133"/>
      <c r="D589" s="133"/>
      <c r="E589" s="133"/>
      <c r="F589" s="70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 t="str">
        <f t="shared" si="10"/>
        <v/>
      </c>
      <c r="X589" s="73"/>
      <c r="Y589" s="73"/>
      <c r="Z589" s="160"/>
    </row>
    <row r="590" spans="1:26">
      <c r="A590" s="67"/>
      <c r="B590" s="81" t="s">
        <v>3025</v>
      </c>
      <c r="C590" s="81" t="s">
        <v>2149</v>
      </c>
      <c r="D590" s="86" t="s">
        <v>2150</v>
      </c>
      <c r="E590" s="81" t="s">
        <v>2172</v>
      </c>
      <c r="F590" s="74">
        <v>51545</v>
      </c>
      <c r="G590" s="74">
        <v>51480</v>
      </c>
      <c r="H590" s="74">
        <v>50755</v>
      </c>
      <c r="I590" s="75">
        <v>8459.1666666666642</v>
      </c>
      <c r="J590" s="75">
        <v>42295.833333333336</v>
      </c>
      <c r="K590" s="75">
        <v>38066.25</v>
      </c>
      <c r="L590" s="75">
        <v>4229.5833333333358</v>
      </c>
      <c r="M590" s="76">
        <v>0.1</v>
      </c>
      <c r="N590" s="75">
        <v>472.5</v>
      </c>
      <c r="O590" s="75">
        <v>52</v>
      </c>
      <c r="P590" s="74">
        <v>20</v>
      </c>
      <c r="Q590" s="75">
        <v>38610.75</v>
      </c>
      <c r="R590" s="132">
        <v>562.5</v>
      </c>
      <c r="S590" s="132">
        <v>562.5</v>
      </c>
      <c r="T590" s="132">
        <v>39173.25</v>
      </c>
      <c r="U590" s="132"/>
      <c r="V590" s="75">
        <v>0</v>
      </c>
      <c r="W590" s="75">
        <f t="shared" si="10"/>
        <v>10</v>
      </c>
      <c r="X590" s="75"/>
      <c r="Y590" s="146"/>
      <c r="Z590" s="161"/>
    </row>
    <row r="591" spans="1:26">
      <c r="A591" s="67"/>
      <c r="B591" s="81" t="s">
        <v>3026</v>
      </c>
      <c r="C591" s="81" t="s">
        <v>2153</v>
      </c>
      <c r="D591" s="86" t="s">
        <v>2154</v>
      </c>
      <c r="E591" s="81" t="s">
        <v>2173</v>
      </c>
      <c r="F591" s="74">
        <v>55045</v>
      </c>
      <c r="G591" s="74">
        <v>54980</v>
      </c>
      <c r="H591" s="74">
        <v>54255</v>
      </c>
      <c r="I591" s="75">
        <v>9042.5</v>
      </c>
      <c r="J591" s="75">
        <v>45212.5</v>
      </c>
      <c r="K591" s="75">
        <v>40691.25</v>
      </c>
      <c r="L591" s="75">
        <v>4521.25</v>
      </c>
      <c r="M591" s="76">
        <v>0.1</v>
      </c>
      <c r="N591" s="75">
        <v>472.5</v>
      </c>
      <c r="O591" s="75">
        <v>52</v>
      </c>
      <c r="P591" s="74">
        <v>20</v>
      </c>
      <c r="Q591" s="75">
        <v>41235.75</v>
      </c>
      <c r="R591" s="132">
        <v>562.5</v>
      </c>
      <c r="S591" s="132">
        <v>562.5</v>
      </c>
      <c r="T591" s="132">
        <v>41798.25</v>
      </c>
      <c r="U591" s="132"/>
      <c r="V591" s="75">
        <v>0</v>
      </c>
      <c r="W591" s="75">
        <f t="shared" si="10"/>
        <v>10</v>
      </c>
      <c r="X591" s="75"/>
      <c r="Y591" s="146"/>
      <c r="Z591" s="161"/>
    </row>
    <row r="592" spans="1:26">
      <c r="A592" s="111"/>
      <c r="B592" s="84" t="s">
        <v>3063</v>
      </c>
      <c r="C592" s="69"/>
      <c r="D592" s="70"/>
      <c r="E592" s="69"/>
      <c r="F592" s="70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160"/>
    </row>
    <row r="593" spans="1:26">
      <c r="A593" s="112"/>
      <c r="B593" s="67" t="s">
        <v>3064</v>
      </c>
      <c r="C593" s="67" t="s">
        <v>3065</v>
      </c>
      <c r="D593" s="68">
        <v>108502</v>
      </c>
      <c r="E593" s="67" t="s">
        <v>3066</v>
      </c>
      <c r="F593" s="74">
        <v>49089.999999999993</v>
      </c>
      <c r="G593" s="74">
        <v>47674.999999999993</v>
      </c>
      <c r="H593" s="74">
        <v>46949.999999999993</v>
      </c>
      <c r="I593" s="75">
        <v>7825</v>
      </c>
      <c r="J593" s="75">
        <v>39124.999999999993</v>
      </c>
      <c r="K593" s="75">
        <v>34429.999999999993</v>
      </c>
      <c r="L593" s="75">
        <v>4695</v>
      </c>
      <c r="M593" s="76">
        <v>0.12</v>
      </c>
      <c r="N593" s="75">
        <v>472.5</v>
      </c>
      <c r="O593" s="75">
        <v>52</v>
      </c>
      <c r="P593" s="74">
        <v>20</v>
      </c>
      <c r="Q593" s="75">
        <v>34974.499999999993</v>
      </c>
      <c r="R593" s="132">
        <v>550</v>
      </c>
      <c r="S593" s="132">
        <v>550</v>
      </c>
      <c r="T593" s="132">
        <v>35524.499999999993</v>
      </c>
      <c r="U593" s="132"/>
      <c r="V593" s="132">
        <v>152</v>
      </c>
      <c r="W593" s="132">
        <f t="shared" ref="W593:W643" si="11">IF(F593-G593-55&lt;0,"",F593-G593-55)</f>
        <v>1360</v>
      </c>
      <c r="X593" s="132"/>
      <c r="Y593" s="148"/>
      <c r="Z593" s="163"/>
    </row>
    <row r="594" spans="1:26">
      <c r="A594" s="113"/>
      <c r="B594" s="67" t="s">
        <v>3067</v>
      </c>
      <c r="C594" s="67" t="s">
        <v>3068</v>
      </c>
      <c r="D594" s="68">
        <v>108503</v>
      </c>
      <c r="E594" s="67" t="s">
        <v>3069</v>
      </c>
      <c r="F594" s="74">
        <v>51144.999999999993</v>
      </c>
      <c r="G594" s="74">
        <v>49729.999999999993</v>
      </c>
      <c r="H594" s="74">
        <v>49004.999999999993</v>
      </c>
      <c r="I594" s="75">
        <v>8167.5</v>
      </c>
      <c r="J594" s="75">
        <v>40837.499999999993</v>
      </c>
      <c r="K594" s="75">
        <v>35936.999999999993</v>
      </c>
      <c r="L594" s="75">
        <v>4900.5</v>
      </c>
      <c r="M594" s="76">
        <v>0.12</v>
      </c>
      <c r="N594" s="75">
        <v>472.5</v>
      </c>
      <c r="O594" s="75">
        <v>52</v>
      </c>
      <c r="P594" s="74">
        <v>20</v>
      </c>
      <c r="Q594" s="75">
        <v>36481.499999999993</v>
      </c>
      <c r="R594" s="132">
        <v>550</v>
      </c>
      <c r="S594" s="132">
        <v>550</v>
      </c>
      <c r="T594" s="132">
        <v>37031.499999999993</v>
      </c>
      <c r="U594" s="132"/>
      <c r="V594" s="132">
        <v>161</v>
      </c>
      <c r="W594" s="132">
        <f t="shared" si="11"/>
        <v>1360</v>
      </c>
      <c r="X594" s="132"/>
      <c r="Y594" s="148"/>
      <c r="Z594" s="163"/>
    </row>
    <row r="595" spans="1:26">
      <c r="A595" s="114"/>
      <c r="B595" s="67" t="s">
        <v>3070</v>
      </c>
      <c r="C595" s="67" t="s">
        <v>3071</v>
      </c>
      <c r="D595" s="68">
        <v>108504</v>
      </c>
      <c r="E595" s="67" t="s">
        <v>3072</v>
      </c>
      <c r="F595" s="74">
        <v>52590</v>
      </c>
      <c r="G595" s="74">
        <v>51175</v>
      </c>
      <c r="H595" s="74">
        <v>50450</v>
      </c>
      <c r="I595" s="75">
        <v>8408.3333333333285</v>
      </c>
      <c r="J595" s="75">
        <v>42041.666666666672</v>
      </c>
      <c r="K595" s="75">
        <v>36996.666666666672</v>
      </c>
      <c r="L595" s="75">
        <v>5045</v>
      </c>
      <c r="M595" s="76">
        <v>0.12</v>
      </c>
      <c r="N595" s="75">
        <v>472.5</v>
      </c>
      <c r="O595" s="75">
        <v>52</v>
      </c>
      <c r="P595" s="74">
        <v>20</v>
      </c>
      <c r="Q595" s="75">
        <v>37541.166666666672</v>
      </c>
      <c r="R595" s="132">
        <v>550</v>
      </c>
      <c r="S595" s="132">
        <v>550</v>
      </c>
      <c r="T595" s="132">
        <v>38091.166666666672</v>
      </c>
      <c r="U595" s="132"/>
      <c r="V595" s="132">
        <v>155</v>
      </c>
      <c r="W595" s="132">
        <f t="shared" si="11"/>
        <v>1360</v>
      </c>
      <c r="X595" s="132"/>
      <c r="Y595" s="148"/>
      <c r="Z595" s="163"/>
    </row>
    <row r="596" spans="1:26">
      <c r="A596" s="114"/>
      <c r="B596" s="67" t="s">
        <v>3073</v>
      </c>
      <c r="C596" s="67" t="s">
        <v>3074</v>
      </c>
      <c r="D596" s="68">
        <v>108505</v>
      </c>
      <c r="E596" s="67" t="s">
        <v>3075</v>
      </c>
      <c r="F596" s="74">
        <v>54645</v>
      </c>
      <c r="G596" s="74">
        <v>53230</v>
      </c>
      <c r="H596" s="74">
        <v>52505</v>
      </c>
      <c r="I596" s="75">
        <v>8750.8333333333285</v>
      </c>
      <c r="J596" s="75">
        <v>43754.166666666672</v>
      </c>
      <c r="K596" s="75">
        <v>38503.666666666672</v>
      </c>
      <c r="L596" s="75">
        <v>5250.5</v>
      </c>
      <c r="M596" s="76">
        <v>0.12</v>
      </c>
      <c r="N596" s="75">
        <v>472.5</v>
      </c>
      <c r="O596" s="75">
        <v>52</v>
      </c>
      <c r="P596" s="74">
        <v>20</v>
      </c>
      <c r="Q596" s="75">
        <v>39048.166666666672</v>
      </c>
      <c r="R596" s="132">
        <v>550</v>
      </c>
      <c r="S596" s="132">
        <v>550</v>
      </c>
      <c r="T596" s="132">
        <v>39598.166666666672</v>
      </c>
      <c r="U596" s="132"/>
      <c r="V596" s="132">
        <v>164</v>
      </c>
      <c r="W596" s="132">
        <f t="shared" si="11"/>
        <v>1360</v>
      </c>
      <c r="X596" s="132"/>
      <c r="Y596" s="148"/>
      <c r="Z596" s="163"/>
    </row>
    <row r="597" spans="1:26">
      <c r="A597" s="114"/>
      <c r="B597" s="67" t="s">
        <v>3076</v>
      </c>
      <c r="C597" s="67" t="s">
        <v>3071</v>
      </c>
      <c r="D597" s="68">
        <v>108504</v>
      </c>
      <c r="E597" s="67" t="s">
        <v>3077</v>
      </c>
      <c r="F597" s="74">
        <v>52590</v>
      </c>
      <c r="G597" s="74">
        <v>51175</v>
      </c>
      <c r="H597" s="74">
        <v>50450</v>
      </c>
      <c r="I597" s="75">
        <v>8408.3333333333285</v>
      </c>
      <c r="J597" s="75">
        <v>42041.666666666672</v>
      </c>
      <c r="K597" s="75">
        <v>36996.666666666672</v>
      </c>
      <c r="L597" s="75">
        <v>5045</v>
      </c>
      <c r="M597" s="76">
        <v>0.12</v>
      </c>
      <c r="N597" s="75">
        <v>472.5</v>
      </c>
      <c r="O597" s="75">
        <v>52</v>
      </c>
      <c r="P597" s="74">
        <v>20</v>
      </c>
      <c r="Q597" s="75">
        <v>37541.166666666672</v>
      </c>
      <c r="R597" s="132">
        <v>550</v>
      </c>
      <c r="S597" s="132">
        <v>550</v>
      </c>
      <c r="T597" s="132">
        <v>38091.166666666672</v>
      </c>
      <c r="U597" s="132"/>
      <c r="V597" s="132">
        <v>155</v>
      </c>
      <c r="W597" s="132">
        <f t="shared" si="11"/>
        <v>1360</v>
      </c>
      <c r="X597" s="132"/>
      <c r="Y597" s="148"/>
      <c r="Z597" s="163"/>
    </row>
    <row r="598" spans="1:26">
      <c r="A598" s="114"/>
      <c r="B598" s="67" t="s">
        <v>3078</v>
      </c>
      <c r="C598" s="67" t="s">
        <v>3074</v>
      </c>
      <c r="D598" s="68">
        <v>108505</v>
      </c>
      <c r="E598" s="67" t="s">
        <v>3079</v>
      </c>
      <c r="F598" s="74">
        <v>54645</v>
      </c>
      <c r="G598" s="74">
        <v>53230</v>
      </c>
      <c r="H598" s="74">
        <v>52505</v>
      </c>
      <c r="I598" s="75">
        <v>8750.8333333333285</v>
      </c>
      <c r="J598" s="75">
        <v>43754.166666666672</v>
      </c>
      <c r="K598" s="75">
        <v>38503.666666666672</v>
      </c>
      <c r="L598" s="75">
        <v>5250.5</v>
      </c>
      <c r="M598" s="76">
        <v>0.12</v>
      </c>
      <c r="N598" s="75">
        <v>472.5</v>
      </c>
      <c r="O598" s="75">
        <v>52</v>
      </c>
      <c r="P598" s="74">
        <v>20</v>
      </c>
      <c r="Q598" s="75">
        <v>39048.166666666672</v>
      </c>
      <c r="R598" s="132">
        <v>550</v>
      </c>
      <c r="S598" s="132">
        <v>550</v>
      </c>
      <c r="T598" s="132">
        <v>39598.166666666672</v>
      </c>
      <c r="U598" s="132"/>
      <c r="V598" s="132">
        <v>164</v>
      </c>
      <c r="W598" s="132">
        <f t="shared" si="11"/>
        <v>1360</v>
      </c>
      <c r="X598" s="132"/>
      <c r="Y598" s="148"/>
      <c r="Z598" s="163"/>
    </row>
    <row r="599" spans="1:26">
      <c r="A599" s="114"/>
      <c r="B599" s="67" t="s">
        <v>3080</v>
      </c>
      <c r="C599" s="67" t="s">
        <v>3081</v>
      </c>
      <c r="D599" s="68">
        <v>108506</v>
      </c>
      <c r="E599" s="67" t="s">
        <v>3082</v>
      </c>
      <c r="F599" s="74">
        <v>55089.999999999993</v>
      </c>
      <c r="G599" s="74">
        <v>53674.999999999993</v>
      </c>
      <c r="H599" s="74">
        <v>52949.999999999993</v>
      </c>
      <c r="I599" s="75">
        <v>8825</v>
      </c>
      <c r="J599" s="75">
        <v>44124.999999999993</v>
      </c>
      <c r="K599" s="75">
        <v>38829.999999999993</v>
      </c>
      <c r="L599" s="75">
        <v>5295</v>
      </c>
      <c r="M599" s="76">
        <v>0.12</v>
      </c>
      <c r="N599" s="75">
        <v>472.5</v>
      </c>
      <c r="O599" s="75">
        <v>52</v>
      </c>
      <c r="P599" s="74">
        <v>20</v>
      </c>
      <c r="Q599" s="75">
        <v>39374.499999999993</v>
      </c>
      <c r="R599" s="132">
        <v>550</v>
      </c>
      <c r="S599" s="132">
        <v>550</v>
      </c>
      <c r="T599" s="132">
        <v>39924.499999999993</v>
      </c>
      <c r="U599" s="132"/>
      <c r="V599" s="132">
        <v>155</v>
      </c>
      <c r="W599" s="132">
        <f t="shared" si="11"/>
        <v>1360</v>
      </c>
      <c r="X599" s="132"/>
      <c r="Y599" s="148"/>
      <c r="Z599" s="163"/>
    </row>
    <row r="600" spans="1:26">
      <c r="A600" s="114"/>
      <c r="B600" s="67" t="s">
        <v>3083</v>
      </c>
      <c r="C600" s="67" t="s">
        <v>3084</v>
      </c>
      <c r="D600" s="68">
        <v>108507</v>
      </c>
      <c r="E600" s="67" t="s">
        <v>3085</v>
      </c>
      <c r="F600" s="74">
        <v>57144.999999999993</v>
      </c>
      <c r="G600" s="74">
        <v>55729.999999999993</v>
      </c>
      <c r="H600" s="74">
        <v>55004.999999999993</v>
      </c>
      <c r="I600" s="75">
        <v>9167.5</v>
      </c>
      <c r="J600" s="75">
        <v>45837.499999999993</v>
      </c>
      <c r="K600" s="75">
        <v>40336.999999999993</v>
      </c>
      <c r="L600" s="75">
        <v>5500.5</v>
      </c>
      <c r="M600" s="76">
        <v>0.12</v>
      </c>
      <c r="N600" s="75">
        <v>472.5</v>
      </c>
      <c r="O600" s="75">
        <v>52</v>
      </c>
      <c r="P600" s="74">
        <v>20</v>
      </c>
      <c r="Q600" s="75">
        <v>40881.499999999993</v>
      </c>
      <c r="R600" s="132">
        <v>550</v>
      </c>
      <c r="S600" s="132">
        <v>550</v>
      </c>
      <c r="T600" s="132">
        <v>41431.499999999993</v>
      </c>
      <c r="U600" s="132"/>
      <c r="V600" s="132">
        <v>164</v>
      </c>
      <c r="W600" s="132">
        <f t="shared" si="11"/>
        <v>1360</v>
      </c>
      <c r="X600" s="132"/>
      <c r="Y600" s="148"/>
      <c r="Z600" s="163"/>
    </row>
    <row r="601" spans="1:26">
      <c r="A601" s="115"/>
      <c r="B601" s="67" t="s">
        <v>3086</v>
      </c>
      <c r="C601" s="67" t="s">
        <v>3081</v>
      </c>
      <c r="D601" s="68">
        <v>108506</v>
      </c>
      <c r="E601" s="67" t="s">
        <v>3087</v>
      </c>
      <c r="F601" s="74">
        <v>55089.999999999993</v>
      </c>
      <c r="G601" s="74">
        <v>53674.999999999993</v>
      </c>
      <c r="H601" s="74">
        <v>52949.999999999993</v>
      </c>
      <c r="I601" s="75">
        <v>8825</v>
      </c>
      <c r="J601" s="75">
        <v>44124.999999999993</v>
      </c>
      <c r="K601" s="75">
        <v>38829.999999999993</v>
      </c>
      <c r="L601" s="75">
        <v>5295</v>
      </c>
      <c r="M601" s="76">
        <v>0.12</v>
      </c>
      <c r="N601" s="75">
        <v>472.5</v>
      </c>
      <c r="O601" s="75">
        <v>52</v>
      </c>
      <c r="P601" s="74">
        <v>20</v>
      </c>
      <c r="Q601" s="75">
        <v>39374.499999999993</v>
      </c>
      <c r="R601" s="132">
        <v>550</v>
      </c>
      <c r="S601" s="132">
        <v>550</v>
      </c>
      <c r="T601" s="132">
        <v>39924.499999999993</v>
      </c>
      <c r="U601" s="132"/>
      <c r="V601" s="132">
        <v>155</v>
      </c>
      <c r="W601" s="132">
        <f t="shared" si="11"/>
        <v>1360</v>
      </c>
      <c r="X601" s="132"/>
      <c r="Y601" s="148"/>
      <c r="Z601" s="163"/>
    </row>
    <row r="602" spans="1:26">
      <c r="A602" s="112"/>
      <c r="B602" s="67" t="s">
        <v>3088</v>
      </c>
      <c r="C602" s="67" t="s">
        <v>3084</v>
      </c>
      <c r="D602" s="68">
        <v>108507</v>
      </c>
      <c r="E602" s="67" t="s">
        <v>3089</v>
      </c>
      <c r="F602" s="74">
        <v>57144.999999999993</v>
      </c>
      <c r="G602" s="74">
        <v>55729.999999999993</v>
      </c>
      <c r="H602" s="74">
        <v>55004.999999999993</v>
      </c>
      <c r="I602" s="75">
        <v>9167.5</v>
      </c>
      <c r="J602" s="75">
        <v>45837.499999999993</v>
      </c>
      <c r="K602" s="75">
        <v>40336.999999999993</v>
      </c>
      <c r="L602" s="75">
        <v>5500.5</v>
      </c>
      <c r="M602" s="76">
        <v>0.12</v>
      </c>
      <c r="N602" s="75">
        <v>472.5</v>
      </c>
      <c r="O602" s="75">
        <v>52</v>
      </c>
      <c r="P602" s="74">
        <v>20</v>
      </c>
      <c r="Q602" s="75">
        <v>40881.499999999993</v>
      </c>
      <c r="R602" s="132">
        <v>550</v>
      </c>
      <c r="S602" s="132">
        <v>550</v>
      </c>
      <c r="T602" s="132">
        <v>41431.499999999993</v>
      </c>
      <c r="U602" s="132"/>
      <c r="V602" s="132">
        <v>164</v>
      </c>
      <c r="W602" s="132">
        <f t="shared" si="11"/>
        <v>1360</v>
      </c>
      <c r="X602" s="132"/>
      <c r="Y602" s="148"/>
      <c r="Z602" s="163"/>
    </row>
    <row r="603" spans="1:26">
      <c r="A603" s="113"/>
      <c r="B603" s="67" t="s">
        <v>3090</v>
      </c>
      <c r="C603" s="67" t="s">
        <v>3081</v>
      </c>
      <c r="D603" s="68">
        <v>108506</v>
      </c>
      <c r="E603" s="67" t="s">
        <v>3091</v>
      </c>
      <c r="F603" s="74">
        <v>55089.999999999993</v>
      </c>
      <c r="G603" s="74">
        <v>53674.999999999993</v>
      </c>
      <c r="H603" s="74">
        <v>52949.999999999993</v>
      </c>
      <c r="I603" s="75">
        <v>8825</v>
      </c>
      <c r="J603" s="75">
        <v>44124.999999999993</v>
      </c>
      <c r="K603" s="75">
        <v>38829.999999999993</v>
      </c>
      <c r="L603" s="75">
        <v>5295</v>
      </c>
      <c r="M603" s="76">
        <v>0.12</v>
      </c>
      <c r="N603" s="75">
        <v>472.5</v>
      </c>
      <c r="O603" s="75">
        <v>52</v>
      </c>
      <c r="P603" s="74">
        <v>20</v>
      </c>
      <c r="Q603" s="75">
        <v>39374.499999999993</v>
      </c>
      <c r="R603" s="132">
        <v>550</v>
      </c>
      <c r="S603" s="132">
        <v>550</v>
      </c>
      <c r="T603" s="132">
        <v>39924.499999999993</v>
      </c>
      <c r="U603" s="132"/>
      <c r="V603" s="132">
        <v>155</v>
      </c>
      <c r="W603" s="132">
        <f t="shared" si="11"/>
        <v>1360</v>
      </c>
      <c r="X603" s="132"/>
      <c r="Y603" s="148"/>
      <c r="Z603" s="163"/>
    </row>
    <row r="604" spans="1:26">
      <c r="A604" s="114"/>
      <c r="B604" s="67" t="s">
        <v>3092</v>
      </c>
      <c r="C604" s="67" t="s">
        <v>3084</v>
      </c>
      <c r="D604" s="68">
        <v>108507</v>
      </c>
      <c r="E604" s="67" t="s">
        <v>3093</v>
      </c>
      <c r="F604" s="74">
        <v>57144.999999999993</v>
      </c>
      <c r="G604" s="74">
        <v>55729.999999999993</v>
      </c>
      <c r="H604" s="74">
        <v>55004.999999999993</v>
      </c>
      <c r="I604" s="75">
        <v>9167.5</v>
      </c>
      <c r="J604" s="75">
        <v>45837.499999999993</v>
      </c>
      <c r="K604" s="75">
        <v>40336.999999999993</v>
      </c>
      <c r="L604" s="75">
        <v>5500.5</v>
      </c>
      <c r="M604" s="76">
        <v>0.12</v>
      </c>
      <c r="N604" s="75">
        <v>472.5</v>
      </c>
      <c r="O604" s="75">
        <v>52</v>
      </c>
      <c r="P604" s="74">
        <v>20</v>
      </c>
      <c r="Q604" s="75">
        <v>40881.499999999993</v>
      </c>
      <c r="R604" s="132">
        <v>550</v>
      </c>
      <c r="S604" s="132">
        <v>550</v>
      </c>
      <c r="T604" s="132">
        <v>41431.499999999993</v>
      </c>
      <c r="U604" s="132"/>
      <c r="V604" s="132">
        <v>164</v>
      </c>
      <c r="W604" s="132">
        <f t="shared" si="11"/>
        <v>1360</v>
      </c>
      <c r="X604" s="132"/>
      <c r="Y604" s="148"/>
      <c r="Z604" s="163"/>
    </row>
    <row r="605" spans="1:26">
      <c r="A605" s="114"/>
      <c r="B605" s="84" t="s">
        <v>3094</v>
      </c>
      <c r="C605" s="69"/>
      <c r="D605" s="70"/>
      <c r="E605" s="69"/>
      <c r="F605" s="70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 t="str">
        <f t="shared" si="11"/>
        <v/>
      </c>
      <c r="X605" s="73"/>
      <c r="Y605" s="73"/>
      <c r="Z605" s="160"/>
    </row>
    <row r="606" spans="1:26">
      <c r="A606" s="114"/>
      <c r="B606" s="67" t="s">
        <v>3095</v>
      </c>
      <c r="C606" s="67" t="s">
        <v>3065</v>
      </c>
      <c r="D606" s="68">
        <v>108502</v>
      </c>
      <c r="E606" s="67" t="s">
        <v>3096</v>
      </c>
      <c r="F606" s="74">
        <v>49589.999999999993</v>
      </c>
      <c r="G606" s="74">
        <v>48174.999999999993</v>
      </c>
      <c r="H606" s="74">
        <v>47449.999999999993</v>
      </c>
      <c r="I606" s="75">
        <v>7908.3333333333285</v>
      </c>
      <c r="J606" s="75">
        <v>39541.666666666664</v>
      </c>
      <c r="K606" s="75">
        <v>34796.666666666664</v>
      </c>
      <c r="L606" s="75">
        <v>4745</v>
      </c>
      <c r="M606" s="76">
        <v>0.12</v>
      </c>
      <c r="N606" s="75">
        <v>472.5</v>
      </c>
      <c r="O606" s="75">
        <v>52</v>
      </c>
      <c r="P606" s="74">
        <v>20</v>
      </c>
      <c r="Q606" s="75">
        <v>35341.166666666664</v>
      </c>
      <c r="R606" s="164">
        <v>550</v>
      </c>
      <c r="S606" s="132">
        <v>550</v>
      </c>
      <c r="T606" s="132">
        <v>35891.166666666664</v>
      </c>
      <c r="U606" s="132"/>
      <c r="V606" s="132">
        <v>152</v>
      </c>
      <c r="W606" s="132">
        <f t="shared" si="11"/>
        <v>1360</v>
      </c>
      <c r="X606" s="132"/>
      <c r="Y606" s="148"/>
      <c r="Z606" s="163"/>
    </row>
    <row r="607" spans="1:26">
      <c r="A607" s="114"/>
      <c r="B607" s="67" t="s">
        <v>3097</v>
      </c>
      <c r="C607" s="67" t="s">
        <v>3068</v>
      </c>
      <c r="D607" s="68">
        <v>108503</v>
      </c>
      <c r="E607" s="67" t="s">
        <v>3098</v>
      </c>
      <c r="F607" s="74">
        <v>51644.999999999993</v>
      </c>
      <c r="G607" s="74">
        <v>50229.999999999993</v>
      </c>
      <c r="H607" s="74">
        <v>49504.999999999993</v>
      </c>
      <c r="I607" s="75">
        <v>8250.8333333333285</v>
      </c>
      <c r="J607" s="75">
        <v>41254.166666666664</v>
      </c>
      <c r="K607" s="75">
        <v>36303.666666666664</v>
      </c>
      <c r="L607" s="75">
        <v>4950.5</v>
      </c>
      <c r="M607" s="76">
        <v>0.12</v>
      </c>
      <c r="N607" s="75">
        <v>472.5</v>
      </c>
      <c r="O607" s="75">
        <v>52</v>
      </c>
      <c r="P607" s="74">
        <v>20</v>
      </c>
      <c r="Q607" s="75">
        <v>36848.166666666664</v>
      </c>
      <c r="R607" s="164">
        <v>550</v>
      </c>
      <c r="S607" s="132">
        <v>550</v>
      </c>
      <c r="T607" s="132">
        <v>37398.166666666664</v>
      </c>
      <c r="U607" s="132"/>
      <c r="V607" s="132">
        <v>161</v>
      </c>
      <c r="W607" s="132">
        <f t="shared" si="11"/>
        <v>1360</v>
      </c>
      <c r="X607" s="132"/>
      <c r="Y607" s="148"/>
      <c r="Z607" s="163"/>
    </row>
    <row r="608" spans="1:26">
      <c r="A608" s="115"/>
      <c r="B608" s="67" t="s">
        <v>3099</v>
      </c>
      <c r="C608" s="67" t="s">
        <v>3100</v>
      </c>
      <c r="D608" s="68">
        <v>108508</v>
      </c>
      <c r="E608" s="67" t="s">
        <v>3101</v>
      </c>
      <c r="F608" s="74">
        <v>56090</v>
      </c>
      <c r="G608" s="74">
        <v>54675</v>
      </c>
      <c r="H608" s="74">
        <v>53950</v>
      </c>
      <c r="I608" s="75">
        <v>8991.6666666666642</v>
      </c>
      <c r="J608" s="75">
        <v>44958.333333333336</v>
      </c>
      <c r="K608" s="75">
        <v>39563.333333333336</v>
      </c>
      <c r="L608" s="75">
        <v>5395</v>
      </c>
      <c r="M608" s="76">
        <v>0.12</v>
      </c>
      <c r="N608" s="75">
        <v>472.5</v>
      </c>
      <c r="O608" s="75">
        <v>52</v>
      </c>
      <c r="P608" s="74">
        <v>20</v>
      </c>
      <c r="Q608" s="75">
        <v>40107.833333333336</v>
      </c>
      <c r="R608" s="132">
        <v>550</v>
      </c>
      <c r="S608" s="132">
        <v>550</v>
      </c>
      <c r="T608" s="132">
        <v>40657.833333333336</v>
      </c>
      <c r="U608" s="132"/>
      <c r="V608" s="132">
        <v>154</v>
      </c>
      <c r="W608" s="132">
        <f t="shared" si="11"/>
        <v>1360</v>
      </c>
      <c r="X608" s="132"/>
      <c r="Y608" s="148"/>
      <c r="Z608" s="163"/>
    </row>
    <row r="609" spans="1:26">
      <c r="A609" s="111"/>
      <c r="B609" s="67" t="s">
        <v>3102</v>
      </c>
      <c r="C609" s="67" t="s">
        <v>3100</v>
      </c>
      <c r="D609" s="68">
        <v>108508</v>
      </c>
      <c r="E609" s="67" t="s">
        <v>3103</v>
      </c>
      <c r="F609" s="74">
        <v>56090</v>
      </c>
      <c r="G609" s="74">
        <v>54675</v>
      </c>
      <c r="H609" s="74">
        <v>53950</v>
      </c>
      <c r="I609" s="75">
        <v>8991.6666666666642</v>
      </c>
      <c r="J609" s="75">
        <v>44958.333333333336</v>
      </c>
      <c r="K609" s="75">
        <v>39563.333333333336</v>
      </c>
      <c r="L609" s="75">
        <v>5395</v>
      </c>
      <c r="M609" s="76">
        <v>0.12</v>
      </c>
      <c r="N609" s="75">
        <v>472.5</v>
      </c>
      <c r="O609" s="75">
        <v>52</v>
      </c>
      <c r="P609" s="74">
        <v>20</v>
      </c>
      <c r="Q609" s="75">
        <v>40107.833333333336</v>
      </c>
      <c r="R609" s="132">
        <v>550</v>
      </c>
      <c r="S609" s="132">
        <v>550</v>
      </c>
      <c r="T609" s="132">
        <v>40657.833333333336</v>
      </c>
      <c r="U609" s="132"/>
      <c r="V609" s="132">
        <v>154</v>
      </c>
      <c r="W609" s="132"/>
      <c r="X609" s="132"/>
      <c r="Y609" s="148"/>
      <c r="Z609" s="163"/>
    </row>
    <row r="610" spans="1:26">
      <c r="A610" s="113"/>
      <c r="B610" s="67" t="s">
        <v>3104</v>
      </c>
      <c r="C610" s="67" t="s">
        <v>3100</v>
      </c>
      <c r="D610" s="68">
        <v>108508</v>
      </c>
      <c r="E610" s="67" t="s">
        <v>3105</v>
      </c>
      <c r="F610" s="74">
        <v>56090</v>
      </c>
      <c r="G610" s="74">
        <v>54675</v>
      </c>
      <c r="H610" s="74">
        <v>53950</v>
      </c>
      <c r="I610" s="75">
        <v>8991.6666666666642</v>
      </c>
      <c r="J610" s="75">
        <v>44958.333333333336</v>
      </c>
      <c r="K610" s="75">
        <v>39563.333333333336</v>
      </c>
      <c r="L610" s="75">
        <v>5395</v>
      </c>
      <c r="M610" s="76">
        <v>0.12</v>
      </c>
      <c r="N610" s="75">
        <v>472.5</v>
      </c>
      <c r="O610" s="75">
        <v>52</v>
      </c>
      <c r="P610" s="74">
        <v>20</v>
      </c>
      <c r="Q610" s="75">
        <v>40107.833333333336</v>
      </c>
      <c r="R610" s="132">
        <v>550</v>
      </c>
      <c r="S610" s="132">
        <v>550</v>
      </c>
      <c r="T610" s="132">
        <v>40657.833333333336</v>
      </c>
      <c r="U610" s="132"/>
      <c r="V610" s="132">
        <v>154</v>
      </c>
      <c r="W610" s="132">
        <f t="shared" si="11"/>
        <v>1360</v>
      </c>
      <c r="X610" s="132"/>
      <c r="Y610" s="148"/>
      <c r="Z610" s="163"/>
    </row>
    <row r="611" spans="1:26">
      <c r="A611" s="114"/>
      <c r="B611" s="67" t="s">
        <v>3106</v>
      </c>
      <c r="C611" s="67" t="s">
        <v>3107</v>
      </c>
      <c r="D611" s="68">
        <v>108509</v>
      </c>
      <c r="E611" s="67" t="s">
        <v>3108</v>
      </c>
      <c r="F611" s="74">
        <v>58145</v>
      </c>
      <c r="G611" s="74">
        <v>56730</v>
      </c>
      <c r="H611" s="74">
        <v>56005</v>
      </c>
      <c r="I611" s="75">
        <v>9334.1666666666642</v>
      </c>
      <c r="J611" s="75">
        <v>46670.833333333336</v>
      </c>
      <c r="K611" s="75">
        <v>41070.333333333336</v>
      </c>
      <c r="L611" s="75">
        <v>5600.5</v>
      </c>
      <c r="M611" s="76">
        <v>0.12</v>
      </c>
      <c r="N611" s="75">
        <v>472.5</v>
      </c>
      <c r="O611" s="75">
        <v>52</v>
      </c>
      <c r="P611" s="74">
        <v>20</v>
      </c>
      <c r="Q611" s="75">
        <v>41614.833333333336</v>
      </c>
      <c r="R611" s="132">
        <v>550</v>
      </c>
      <c r="S611" s="132">
        <v>550</v>
      </c>
      <c r="T611" s="132">
        <v>42164.833333333336</v>
      </c>
      <c r="U611" s="132"/>
      <c r="V611" s="132">
        <v>163</v>
      </c>
      <c r="W611" s="132">
        <f t="shared" si="11"/>
        <v>1360</v>
      </c>
      <c r="X611" s="132"/>
      <c r="Y611" s="148"/>
      <c r="Z611" s="163"/>
    </row>
    <row r="612" spans="1:26">
      <c r="A612" s="115"/>
      <c r="B612" s="67" t="s">
        <v>3109</v>
      </c>
      <c r="C612" s="67" t="s">
        <v>3107</v>
      </c>
      <c r="D612" s="68">
        <v>108509</v>
      </c>
      <c r="E612" s="67" t="s">
        <v>3110</v>
      </c>
      <c r="F612" s="74">
        <v>58145</v>
      </c>
      <c r="G612" s="74">
        <v>56730</v>
      </c>
      <c r="H612" s="74">
        <v>56005</v>
      </c>
      <c r="I612" s="75">
        <v>9334.1666666666642</v>
      </c>
      <c r="J612" s="75">
        <v>46670.833333333336</v>
      </c>
      <c r="K612" s="75">
        <v>41070.333333333336</v>
      </c>
      <c r="L612" s="75">
        <v>5600.5</v>
      </c>
      <c r="M612" s="76">
        <v>0.12</v>
      </c>
      <c r="N612" s="75">
        <v>472.5</v>
      </c>
      <c r="O612" s="75">
        <v>52</v>
      </c>
      <c r="P612" s="74">
        <v>20</v>
      </c>
      <c r="Q612" s="75">
        <v>41614.833333333336</v>
      </c>
      <c r="R612" s="132">
        <v>550</v>
      </c>
      <c r="S612" s="132">
        <v>550</v>
      </c>
      <c r="T612" s="132">
        <v>42164.833333333336</v>
      </c>
      <c r="U612" s="132"/>
      <c r="V612" s="132">
        <v>163</v>
      </c>
      <c r="W612" s="132">
        <f t="shared" si="11"/>
        <v>1360</v>
      </c>
      <c r="X612" s="132"/>
      <c r="Y612" s="148"/>
      <c r="Z612" s="163"/>
    </row>
    <row r="613" spans="1:26">
      <c r="A613" s="112"/>
      <c r="B613" s="67" t="s">
        <v>3111</v>
      </c>
      <c r="C613" s="67" t="s">
        <v>3107</v>
      </c>
      <c r="D613" s="68">
        <v>108509</v>
      </c>
      <c r="E613" s="67" t="s">
        <v>3112</v>
      </c>
      <c r="F613" s="74">
        <v>58145</v>
      </c>
      <c r="G613" s="74">
        <v>56730</v>
      </c>
      <c r="H613" s="74">
        <v>56005</v>
      </c>
      <c r="I613" s="75">
        <v>9334.1666666666642</v>
      </c>
      <c r="J613" s="75">
        <v>46670.833333333336</v>
      </c>
      <c r="K613" s="75">
        <v>41070.333333333336</v>
      </c>
      <c r="L613" s="75">
        <v>5600.5</v>
      </c>
      <c r="M613" s="76">
        <v>0.12</v>
      </c>
      <c r="N613" s="75">
        <v>472.5</v>
      </c>
      <c r="O613" s="75">
        <v>52</v>
      </c>
      <c r="P613" s="74">
        <v>20</v>
      </c>
      <c r="Q613" s="75">
        <v>41614.833333333336</v>
      </c>
      <c r="R613" s="132">
        <v>550</v>
      </c>
      <c r="S613" s="132">
        <v>550</v>
      </c>
      <c r="T613" s="132">
        <v>42164.833333333336</v>
      </c>
      <c r="U613" s="132"/>
      <c r="V613" s="132">
        <v>163</v>
      </c>
      <c r="W613" s="132">
        <f t="shared" si="11"/>
        <v>1360</v>
      </c>
      <c r="X613" s="132"/>
      <c r="Y613" s="148"/>
      <c r="Z613" s="163"/>
    </row>
    <row r="614" spans="1:26">
      <c r="A614" s="113"/>
      <c r="B614" s="84" t="s">
        <v>3113</v>
      </c>
      <c r="C614" s="69"/>
      <c r="D614" s="70"/>
      <c r="E614" s="69"/>
      <c r="F614" s="70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 t="str">
        <f t="shared" si="11"/>
        <v/>
      </c>
      <c r="X614" s="73"/>
      <c r="Y614" s="73"/>
      <c r="Z614" s="160"/>
    </row>
    <row r="615" spans="1:26">
      <c r="A615" s="112"/>
      <c r="B615" s="67" t="s">
        <v>2174</v>
      </c>
      <c r="C615" s="67" t="s">
        <v>2175</v>
      </c>
      <c r="D615" s="68">
        <v>105107</v>
      </c>
      <c r="E615" s="67" t="s">
        <v>2176</v>
      </c>
      <c r="F615" s="74">
        <v>48590</v>
      </c>
      <c r="G615" s="74">
        <v>47175</v>
      </c>
      <c r="H615" s="74">
        <v>46450</v>
      </c>
      <c r="I615" s="75">
        <v>7741.6666666666642</v>
      </c>
      <c r="J615" s="75">
        <v>38708.333333333336</v>
      </c>
      <c r="K615" s="75">
        <v>34063.333333333336</v>
      </c>
      <c r="L615" s="75">
        <v>4645</v>
      </c>
      <c r="M615" s="76">
        <v>0.12</v>
      </c>
      <c r="N615" s="75">
        <v>472.5</v>
      </c>
      <c r="O615" s="75">
        <v>52</v>
      </c>
      <c r="P615" s="74">
        <v>20</v>
      </c>
      <c r="Q615" s="75">
        <v>34607.833333333336</v>
      </c>
      <c r="R615" s="132">
        <v>550</v>
      </c>
      <c r="S615" s="132">
        <v>550</v>
      </c>
      <c r="T615" s="132">
        <v>35157.833333333336</v>
      </c>
      <c r="U615" s="132"/>
      <c r="V615" s="132">
        <v>155</v>
      </c>
      <c r="W615" s="132">
        <f t="shared" si="11"/>
        <v>1360</v>
      </c>
      <c r="X615" s="132"/>
      <c r="Y615" s="148"/>
      <c r="Z615" s="163"/>
    </row>
    <row r="616" spans="1:26">
      <c r="A616" s="113"/>
      <c r="B616" s="67" t="s">
        <v>2177</v>
      </c>
      <c r="C616" s="67" t="s">
        <v>2178</v>
      </c>
      <c r="D616" s="68">
        <v>105108</v>
      </c>
      <c r="E616" s="67" t="s">
        <v>2179</v>
      </c>
      <c r="F616" s="74">
        <v>50645</v>
      </c>
      <c r="G616" s="74">
        <v>49230</v>
      </c>
      <c r="H616" s="74">
        <v>48505</v>
      </c>
      <c r="I616" s="75">
        <v>8084.1666666666642</v>
      </c>
      <c r="J616" s="75">
        <v>40420.833333333336</v>
      </c>
      <c r="K616" s="75">
        <v>35570.333333333336</v>
      </c>
      <c r="L616" s="75">
        <v>4850.5</v>
      </c>
      <c r="M616" s="76">
        <v>0.12</v>
      </c>
      <c r="N616" s="75">
        <v>472.5</v>
      </c>
      <c r="O616" s="75">
        <v>52</v>
      </c>
      <c r="P616" s="74">
        <v>20</v>
      </c>
      <c r="Q616" s="75">
        <v>36114.833333333336</v>
      </c>
      <c r="R616" s="132">
        <v>550</v>
      </c>
      <c r="S616" s="132">
        <v>550</v>
      </c>
      <c r="T616" s="132">
        <v>36664.833333333336</v>
      </c>
      <c r="U616" s="132"/>
      <c r="V616" s="132">
        <v>165</v>
      </c>
      <c r="W616" s="132">
        <f t="shared" si="11"/>
        <v>1360</v>
      </c>
      <c r="X616" s="132"/>
      <c r="Y616" s="148"/>
      <c r="Z616" s="163"/>
    </row>
    <row r="617" spans="1:26">
      <c r="A617" s="115"/>
      <c r="B617" s="67" t="s">
        <v>2180</v>
      </c>
      <c r="C617" s="67" t="s">
        <v>2181</v>
      </c>
      <c r="D617" s="68">
        <v>105110</v>
      </c>
      <c r="E617" s="67" t="s">
        <v>2182</v>
      </c>
      <c r="F617" s="74">
        <v>52090</v>
      </c>
      <c r="G617" s="74">
        <v>50675</v>
      </c>
      <c r="H617" s="74">
        <v>49950</v>
      </c>
      <c r="I617" s="75">
        <v>8325</v>
      </c>
      <c r="J617" s="75">
        <v>41625</v>
      </c>
      <c r="K617" s="75">
        <v>36630</v>
      </c>
      <c r="L617" s="75">
        <v>4995</v>
      </c>
      <c r="M617" s="76">
        <v>0.12</v>
      </c>
      <c r="N617" s="75">
        <v>472.5</v>
      </c>
      <c r="O617" s="75">
        <v>52</v>
      </c>
      <c r="P617" s="74">
        <v>20</v>
      </c>
      <c r="Q617" s="75">
        <v>37174.5</v>
      </c>
      <c r="R617" s="132">
        <v>550</v>
      </c>
      <c r="S617" s="132">
        <v>550</v>
      </c>
      <c r="T617" s="132">
        <v>37724.5</v>
      </c>
      <c r="U617" s="132"/>
      <c r="V617" s="132">
        <v>158</v>
      </c>
      <c r="W617" s="132">
        <f>IF(F617-G617-55&lt;0,"",F617-G617-55)</f>
        <v>1360</v>
      </c>
      <c r="X617" s="132"/>
      <c r="Y617" s="148"/>
      <c r="Z617" s="163"/>
    </row>
    <row r="618" spans="1:26">
      <c r="A618" s="116"/>
      <c r="B618" s="67" t="s">
        <v>2183</v>
      </c>
      <c r="C618" s="67" t="s">
        <v>2184</v>
      </c>
      <c r="D618" s="68">
        <v>105111</v>
      </c>
      <c r="E618" s="67" t="s">
        <v>1944</v>
      </c>
      <c r="F618" s="74">
        <v>54145</v>
      </c>
      <c r="G618" s="74">
        <v>52730</v>
      </c>
      <c r="H618" s="74">
        <v>52005</v>
      </c>
      <c r="I618" s="75">
        <v>8667.5</v>
      </c>
      <c r="J618" s="75">
        <v>43337.5</v>
      </c>
      <c r="K618" s="75">
        <v>38137</v>
      </c>
      <c r="L618" s="75">
        <v>5200.5</v>
      </c>
      <c r="M618" s="76">
        <v>0.12</v>
      </c>
      <c r="N618" s="75">
        <v>472.5</v>
      </c>
      <c r="O618" s="75">
        <v>52</v>
      </c>
      <c r="P618" s="74">
        <v>20</v>
      </c>
      <c r="Q618" s="75">
        <v>38681.5</v>
      </c>
      <c r="R618" s="132">
        <v>550</v>
      </c>
      <c r="S618" s="132">
        <v>550</v>
      </c>
      <c r="T618" s="132">
        <v>39231.5</v>
      </c>
      <c r="U618" s="132"/>
      <c r="V618" s="132">
        <v>168</v>
      </c>
      <c r="W618" s="132">
        <f t="shared" si="11"/>
        <v>1360</v>
      </c>
      <c r="X618" s="132"/>
      <c r="Y618" s="148"/>
      <c r="Z618" s="163"/>
    </row>
    <row r="619" spans="1:26">
      <c r="B619" s="67" t="s">
        <v>2185</v>
      </c>
      <c r="C619" s="67" t="s">
        <v>2186</v>
      </c>
      <c r="D619" s="68">
        <v>105113</v>
      </c>
      <c r="E619" s="67" t="s">
        <v>2187</v>
      </c>
      <c r="F619" s="74">
        <v>54590</v>
      </c>
      <c r="G619" s="74">
        <v>53175</v>
      </c>
      <c r="H619" s="74">
        <v>52450</v>
      </c>
      <c r="I619" s="75">
        <v>8741.6666666666642</v>
      </c>
      <c r="J619" s="75">
        <v>43708.333333333336</v>
      </c>
      <c r="K619" s="75">
        <v>38463.333333333336</v>
      </c>
      <c r="L619" s="75">
        <v>5245</v>
      </c>
      <c r="M619" s="76">
        <v>0.12</v>
      </c>
      <c r="N619" s="75">
        <v>472.5</v>
      </c>
      <c r="O619" s="75">
        <v>52</v>
      </c>
      <c r="P619" s="74">
        <v>20</v>
      </c>
      <c r="Q619" s="75">
        <v>39007.833333333336</v>
      </c>
      <c r="R619" s="132">
        <v>550</v>
      </c>
      <c r="S619" s="132">
        <v>550</v>
      </c>
      <c r="T619" s="132">
        <v>39557.833333333336</v>
      </c>
      <c r="U619" s="132"/>
      <c r="V619" s="132">
        <v>159</v>
      </c>
      <c r="W619" s="132">
        <f t="shared" si="11"/>
        <v>1360</v>
      </c>
      <c r="X619" s="132"/>
      <c r="Y619" s="148"/>
      <c r="Z619" s="163"/>
    </row>
    <row r="620" spans="1:26">
      <c r="B620" s="67" t="s">
        <v>2188</v>
      </c>
      <c r="C620" s="67" t="s">
        <v>2189</v>
      </c>
      <c r="D620" s="68">
        <v>105114</v>
      </c>
      <c r="E620" s="67" t="s">
        <v>2190</v>
      </c>
      <c r="F620" s="74">
        <v>55590.000000000007</v>
      </c>
      <c r="G620" s="74">
        <v>54175.000000000007</v>
      </c>
      <c r="H620" s="74">
        <v>53450.000000000007</v>
      </c>
      <c r="I620" s="75">
        <v>8908.3333333333358</v>
      </c>
      <c r="J620" s="75">
        <v>44541.666666666672</v>
      </c>
      <c r="K620" s="75">
        <v>39196.666666666672</v>
      </c>
      <c r="L620" s="75">
        <v>5345</v>
      </c>
      <c r="M620" s="76">
        <v>0.12</v>
      </c>
      <c r="N620" s="75">
        <v>472.5</v>
      </c>
      <c r="O620" s="75">
        <v>52</v>
      </c>
      <c r="P620" s="74">
        <v>20</v>
      </c>
      <c r="Q620" s="75">
        <v>39741.166666666672</v>
      </c>
      <c r="R620" s="132">
        <v>550</v>
      </c>
      <c r="S620" s="132">
        <v>550</v>
      </c>
      <c r="T620" s="132">
        <v>40291.166666666672</v>
      </c>
      <c r="U620" s="132"/>
      <c r="V620" s="132">
        <v>158</v>
      </c>
      <c r="W620" s="132">
        <f t="shared" si="11"/>
        <v>1360</v>
      </c>
      <c r="X620" s="132"/>
      <c r="Y620" s="148"/>
      <c r="Z620" s="163"/>
    </row>
    <row r="621" spans="1:26">
      <c r="B621" s="67" t="s">
        <v>2191</v>
      </c>
      <c r="C621" s="67" t="s">
        <v>2192</v>
      </c>
      <c r="D621" s="68">
        <v>105115</v>
      </c>
      <c r="E621" s="67" t="s">
        <v>2193</v>
      </c>
      <c r="F621" s="74">
        <v>56645</v>
      </c>
      <c r="G621" s="74">
        <v>55230</v>
      </c>
      <c r="H621" s="74">
        <v>54505</v>
      </c>
      <c r="I621" s="75">
        <v>9084.1666666666642</v>
      </c>
      <c r="J621" s="75">
        <v>45420.833333333336</v>
      </c>
      <c r="K621" s="75">
        <v>39970.333333333336</v>
      </c>
      <c r="L621" s="75">
        <v>5450.5</v>
      </c>
      <c r="M621" s="76">
        <v>0.12</v>
      </c>
      <c r="N621" s="75">
        <v>472.5</v>
      </c>
      <c r="O621" s="75">
        <v>52</v>
      </c>
      <c r="P621" s="74">
        <v>20</v>
      </c>
      <c r="Q621" s="75">
        <v>40514.833333333336</v>
      </c>
      <c r="R621" s="132">
        <v>550</v>
      </c>
      <c r="S621" s="132">
        <v>550</v>
      </c>
      <c r="T621" s="132">
        <v>41064.833333333336</v>
      </c>
      <c r="U621" s="132"/>
      <c r="V621" s="132">
        <v>167</v>
      </c>
      <c r="W621" s="132">
        <f t="shared" si="11"/>
        <v>1360</v>
      </c>
      <c r="X621" s="132"/>
      <c r="Y621" s="148"/>
      <c r="Z621" s="163"/>
    </row>
    <row r="622" spans="1:26">
      <c r="B622" s="67" t="s">
        <v>2194</v>
      </c>
      <c r="C622" s="67" t="s">
        <v>2195</v>
      </c>
      <c r="D622" s="68">
        <v>105116</v>
      </c>
      <c r="E622" s="67" t="s">
        <v>2196</v>
      </c>
      <c r="F622" s="74">
        <v>57645.000000000007</v>
      </c>
      <c r="G622" s="74">
        <v>56230.000000000007</v>
      </c>
      <c r="H622" s="74">
        <v>55505.000000000007</v>
      </c>
      <c r="I622" s="75">
        <v>9250.8333333333358</v>
      </c>
      <c r="J622" s="75">
        <v>46254.166666666672</v>
      </c>
      <c r="K622" s="75">
        <v>40703.666666666672</v>
      </c>
      <c r="L622" s="75">
        <v>5550.5</v>
      </c>
      <c r="M622" s="76">
        <v>0.12</v>
      </c>
      <c r="N622" s="75">
        <v>472.5</v>
      </c>
      <c r="O622" s="75">
        <v>52</v>
      </c>
      <c r="P622" s="74">
        <v>20</v>
      </c>
      <c r="Q622" s="75">
        <v>41248.166666666672</v>
      </c>
      <c r="R622" s="132">
        <v>550</v>
      </c>
      <c r="S622" s="132">
        <v>550</v>
      </c>
      <c r="T622" s="132">
        <v>41798.166666666672</v>
      </c>
      <c r="U622" s="132"/>
      <c r="V622" s="132">
        <v>166</v>
      </c>
      <c r="W622" s="132">
        <f t="shared" si="11"/>
        <v>1360</v>
      </c>
      <c r="X622" s="132"/>
      <c r="Y622" s="148"/>
      <c r="Z622" s="163"/>
    </row>
    <row r="623" spans="1:26">
      <c r="B623" s="84" t="s">
        <v>3114</v>
      </c>
      <c r="C623" s="69"/>
      <c r="D623" s="70"/>
      <c r="E623" s="69"/>
      <c r="F623" s="70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 t="str">
        <f t="shared" si="11"/>
        <v/>
      </c>
      <c r="X623" s="73"/>
      <c r="Y623" s="73"/>
      <c r="Z623" s="160"/>
    </row>
    <row r="624" spans="1:26">
      <c r="B624" s="67" t="s">
        <v>2197</v>
      </c>
      <c r="C624" s="67" t="s">
        <v>2175</v>
      </c>
      <c r="D624" s="68">
        <v>105107</v>
      </c>
      <c r="E624" s="67" t="s">
        <v>2198</v>
      </c>
      <c r="F624" s="74">
        <v>49090</v>
      </c>
      <c r="G624" s="74">
        <v>47675</v>
      </c>
      <c r="H624" s="74">
        <v>46950</v>
      </c>
      <c r="I624" s="75">
        <v>7825</v>
      </c>
      <c r="J624" s="75">
        <v>39125</v>
      </c>
      <c r="K624" s="75">
        <v>34430</v>
      </c>
      <c r="L624" s="75">
        <v>4695</v>
      </c>
      <c r="M624" s="76">
        <v>0.12</v>
      </c>
      <c r="N624" s="75">
        <v>472.5</v>
      </c>
      <c r="O624" s="75">
        <v>52</v>
      </c>
      <c r="P624" s="74">
        <v>20</v>
      </c>
      <c r="Q624" s="75">
        <v>34974.5</v>
      </c>
      <c r="R624" s="132">
        <v>550</v>
      </c>
      <c r="S624" s="132">
        <v>550</v>
      </c>
      <c r="T624" s="132">
        <v>35524.5</v>
      </c>
      <c r="U624" s="132"/>
      <c r="V624" s="132">
        <v>155</v>
      </c>
      <c r="W624" s="132">
        <f t="shared" si="11"/>
        <v>1360</v>
      </c>
      <c r="X624" s="132"/>
      <c r="Y624" s="148"/>
      <c r="Z624" s="163"/>
    </row>
    <row r="625" spans="1:26">
      <c r="B625" s="67" t="s">
        <v>2199</v>
      </c>
      <c r="C625" s="67" t="s">
        <v>2178</v>
      </c>
      <c r="D625" s="68">
        <v>105108</v>
      </c>
      <c r="E625" s="67" t="s">
        <v>2200</v>
      </c>
      <c r="F625" s="74">
        <v>51145</v>
      </c>
      <c r="G625" s="74">
        <v>49730</v>
      </c>
      <c r="H625" s="74">
        <v>49005</v>
      </c>
      <c r="I625" s="75">
        <v>8167.5</v>
      </c>
      <c r="J625" s="75">
        <v>40837.5</v>
      </c>
      <c r="K625" s="75">
        <v>35937</v>
      </c>
      <c r="L625" s="75">
        <v>4900.5</v>
      </c>
      <c r="M625" s="76">
        <v>0.12</v>
      </c>
      <c r="N625" s="75">
        <v>472.5</v>
      </c>
      <c r="O625" s="75">
        <v>52</v>
      </c>
      <c r="P625" s="74">
        <v>20</v>
      </c>
      <c r="Q625" s="75">
        <v>36481.5</v>
      </c>
      <c r="R625" s="132">
        <v>550</v>
      </c>
      <c r="S625" s="132">
        <v>550</v>
      </c>
      <c r="T625" s="132">
        <v>37031.5</v>
      </c>
      <c r="U625" s="132"/>
      <c r="V625" s="132">
        <v>165</v>
      </c>
      <c r="W625" s="132">
        <f t="shared" si="11"/>
        <v>1360</v>
      </c>
      <c r="X625" s="132"/>
      <c r="Y625" s="148"/>
      <c r="Z625" s="163"/>
    </row>
    <row r="626" spans="1:26">
      <c r="B626" s="67" t="s">
        <v>2201</v>
      </c>
      <c r="C626" s="67" t="s">
        <v>2181</v>
      </c>
      <c r="D626" s="68">
        <v>105110</v>
      </c>
      <c r="E626" s="67" t="s">
        <v>3027</v>
      </c>
      <c r="F626" s="74">
        <v>52390</v>
      </c>
      <c r="G626" s="74">
        <v>50975</v>
      </c>
      <c r="H626" s="74">
        <v>50250</v>
      </c>
      <c r="I626" s="75">
        <v>8375</v>
      </c>
      <c r="J626" s="75">
        <v>41875</v>
      </c>
      <c r="K626" s="75">
        <v>36850</v>
      </c>
      <c r="L626" s="75">
        <v>5025</v>
      </c>
      <c r="M626" s="76">
        <v>0.12</v>
      </c>
      <c r="N626" s="75">
        <v>472.5</v>
      </c>
      <c r="O626" s="75">
        <v>52</v>
      </c>
      <c r="P626" s="74">
        <v>20</v>
      </c>
      <c r="Q626" s="75">
        <v>37394.5</v>
      </c>
      <c r="R626" s="132">
        <v>550</v>
      </c>
      <c r="S626" s="132">
        <v>550</v>
      </c>
      <c r="T626" s="132">
        <v>37944.5</v>
      </c>
      <c r="U626" s="132"/>
      <c r="V626" s="132">
        <v>158</v>
      </c>
      <c r="W626" s="132">
        <f t="shared" si="11"/>
        <v>1360</v>
      </c>
      <c r="X626" s="132"/>
      <c r="Y626" s="148"/>
      <c r="Z626" s="163"/>
    </row>
    <row r="627" spans="1:26">
      <c r="B627" s="67" t="s">
        <v>2202</v>
      </c>
      <c r="C627" s="67" t="s">
        <v>2184</v>
      </c>
      <c r="D627" s="68">
        <v>105111</v>
      </c>
      <c r="E627" s="67" t="s">
        <v>3028</v>
      </c>
      <c r="F627" s="74">
        <v>54445</v>
      </c>
      <c r="G627" s="74">
        <v>53030</v>
      </c>
      <c r="H627" s="74">
        <v>52305</v>
      </c>
      <c r="I627" s="75">
        <v>8717.5</v>
      </c>
      <c r="J627" s="75">
        <v>43587.5</v>
      </c>
      <c r="K627" s="75">
        <v>38357</v>
      </c>
      <c r="L627" s="75">
        <v>5230.5</v>
      </c>
      <c r="M627" s="76">
        <v>0.12</v>
      </c>
      <c r="N627" s="75">
        <v>472.5</v>
      </c>
      <c r="O627" s="75">
        <v>52</v>
      </c>
      <c r="P627" s="74">
        <v>20</v>
      </c>
      <c r="Q627" s="75">
        <v>38901.5</v>
      </c>
      <c r="R627" s="132">
        <v>550</v>
      </c>
      <c r="S627" s="132">
        <v>550</v>
      </c>
      <c r="T627" s="132">
        <v>39451.5</v>
      </c>
      <c r="U627" s="132"/>
      <c r="V627" s="132">
        <v>168</v>
      </c>
      <c r="W627" s="132">
        <f t="shared" si="11"/>
        <v>1360</v>
      </c>
      <c r="X627" s="132"/>
      <c r="Y627" s="148"/>
      <c r="Z627" s="163"/>
    </row>
    <row r="628" spans="1:26">
      <c r="B628" s="67" t="s">
        <v>2203</v>
      </c>
      <c r="C628" s="67" t="s">
        <v>2186</v>
      </c>
      <c r="D628" s="68">
        <v>105113</v>
      </c>
      <c r="E628" s="67" t="s">
        <v>3029</v>
      </c>
      <c r="F628" s="74">
        <v>54890</v>
      </c>
      <c r="G628" s="74">
        <v>53475</v>
      </c>
      <c r="H628" s="74">
        <v>52750</v>
      </c>
      <c r="I628" s="75">
        <v>8791.6666666666642</v>
      </c>
      <c r="J628" s="75">
        <v>43958.333333333336</v>
      </c>
      <c r="K628" s="75">
        <v>38683.333333333336</v>
      </c>
      <c r="L628" s="75">
        <v>5275</v>
      </c>
      <c r="M628" s="76">
        <v>0.12</v>
      </c>
      <c r="N628" s="75">
        <v>472.5</v>
      </c>
      <c r="O628" s="75">
        <v>52</v>
      </c>
      <c r="P628" s="74">
        <v>20</v>
      </c>
      <c r="Q628" s="75">
        <v>39227.833333333336</v>
      </c>
      <c r="R628" s="132">
        <v>550</v>
      </c>
      <c r="S628" s="132">
        <v>550</v>
      </c>
      <c r="T628" s="132">
        <v>39777.833333333336</v>
      </c>
      <c r="U628" s="132"/>
      <c r="V628" s="132">
        <v>159</v>
      </c>
      <c r="W628" s="132">
        <f t="shared" si="11"/>
        <v>1360</v>
      </c>
      <c r="X628" s="132"/>
      <c r="Y628" s="148"/>
      <c r="Z628" s="163"/>
    </row>
    <row r="629" spans="1:26">
      <c r="B629" s="67" t="s">
        <v>2204</v>
      </c>
      <c r="C629" s="67" t="s">
        <v>2189</v>
      </c>
      <c r="D629" s="68">
        <v>105114</v>
      </c>
      <c r="E629" s="67" t="s">
        <v>3030</v>
      </c>
      <c r="F629" s="74">
        <v>55890.000000000007</v>
      </c>
      <c r="G629" s="74">
        <v>54475.000000000007</v>
      </c>
      <c r="H629" s="74">
        <v>53750.000000000007</v>
      </c>
      <c r="I629" s="75">
        <v>8958.3333333333358</v>
      </c>
      <c r="J629" s="75">
        <v>44791.666666666672</v>
      </c>
      <c r="K629" s="75">
        <v>39416.666666666672</v>
      </c>
      <c r="L629" s="75">
        <v>5375</v>
      </c>
      <c r="M629" s="76">
        <v>0.12</v>
      </c>
      <c r="N629" s="75">
        <v>472.5</v>
      </c>
      <c r="O629" s="75">
        <v>52</v>
      </c>
      <c r="P629" s="74">
        <v>20</v>
      </c>
      <c r="Q629" s="75">
        <v>39961.166666666672</v>
      </c>
      <c r="R629" s="132">
        <v>550</v>
      </c>
      <c r="S629" s="132">
        <v>550</v>
      </c>
      <c r="T629" s="132">
        <v>40511.166666666672</v>
      </c>
      <c r="U629" s="132"/>
      <c r="V629" s="132">
        <v>158</v>
      </c>
      <c r="W629" s="132">
        <f t="shared" si="11"/>
        <v>1360</v>
      </c>
      <c r="X629" s="132"/>
      <c r="Y629" s="148"/>
      <c r="Z629" s="163"/>
    </row>
    <row r="630" spans="1:26">
      <c r="B630" s="67" t="s">
        <v>2205</v>
      </c>
      <c r="C630" s="67" t="s">
        <v>2192</v>
      </c>
      <c r="D630" s="68">
        <v>105115</v>
      </c>
      <c r="E630" s="67" t="s">
        <v>3031</v>
      </c>
      <c r="F630" s="74">
        <v>56945</v>
      </c>
      <c r="G630" s="74">
        <v>55530</v>
      </c>
      <c r="H630" s="74">
        <v>54805</v>
      </c>
      <c r="I630" s="75">
        <v>9134.1666666666642</v>
      </c>
      <c r="J630" s="75">
        <v>45670.833333333336</v>
      </c>
      <c r="K630" s="75">
        <v>40190.333333333336</v>
      </c>
      <c r="L630" s="75">
        <v>5480.5</v>
      </c>
      <c r="M630" s="76">
        <v>0.12</v>
      </c>
      <c r="N630" s="75">
        <v>472.5</v>
      </c>
      <c r="O630" s="75">
        <v>52</v>
      </c>
      <c r="P630" s="74">
        <v>20</v>
      </c>
      <c r="Q630" s="75">
        <v>40734.833333333336</v>
      </c>
      <c r="R630" s="132">
        <v>550</v>
      </c>
      <c r="S630" s="132">
        <v>550</v>
      </c>
      <c r="T630" s="132">
        <v>41284.833333333336</v>
      </c>
      <c r="U630" s="132"/>
      <c r="V630" s="132">
        <v>167</v>
      </c>
      <c r="W630" s="132">
        <f t="shared" si="11"/>
        <v>1360</v>
      </c>
      <c r="X630" s="132"/>
      <c r="Y630" s="148"/>
      <c r="Z630" s="163"/>
    </row>
    <row r="631" spans="1:26">
      <c r="B631" s="67" t="s">
        <v>2206</v>
      </c>
      <c r="C631" s="67" t="s">
        <v>2195</v>
      </c>
      <c r="D631" s="68">
        <v>105116</v>
      </c>
      <c r="E631" s="67" t="s">
        <v>3032</v>
      </c>
      <c r="F631" s="74">
        <v>57945.000000000007</v>
      </c>
      <c r="G631" s="74">
        <v>56530.000000000007</v>
      </c>
      <c r="H631" s="74">
        <v>55805.000000000007</v>
      </c>
      <c r="I631" s="75">
        <v>9300.8333333333358</v>
      </c>
      <c r="J631" s="75">
        <v>46504.166666666672</v>
      </c>
      <c r="K631" s="75">
        <v>40923.666666666672</v>
      </c>
      <c r="L631" s="75">
        <v>5580.5</v>
      </c>
      <c r="M631" s="76">
        <v>0.12</v>
      </c>
      <c r="N631" s="75">
        <v>472.5</v>
      </c>
      <c r="O631" s="75">
        <v>52</v>
      </c>
      <c r="P631" s="74">
        <v>20</v>
      </c>
      <c r="Q631" s="75">
        <v>41468.166666666672</v>
      </c>
      <c r="R631" s="132">
        <v>550</v>
      </c>
      <c r="S631" s="132">
        <v>550</v>
      </c>
      <c r="T631" s="132">
        <v>42018.166666666672</v>
      </c>
      <c r="U631" s="132"/>
      <c r="V631" s="132">
        <v>166</v>
      </c>
      <c r="W631" s="132">
        <f t="shared" si="11"/>
        <v>1360</v>
      </c>
      <c r="X631" s="132"/>
      <c r="Y631" s="148"/>
      <c r="Z631" s="163"/>
    </row>
    <row r="632" spans="1:26">
      <c r="A632" s="111"/>
      <c r="B632" s="67" t="s">
        <v>2207</v>
      </c>
      <c r="C632" s="67" t="s">
        <v>2181</v>
      </c>
      <c r="D632" s="68">
        <v>105110</v>
      </c>
      <c r="E632" s="67" t="s">
        <v>2208</v>
      </c>
      <c r="F632" s="74">
        <v>52090</v>
      </c>
      <c r="G632" s="74">
        <v>50675</v>
      </c>
      <c r="H632" s="74">
        <v>49950</v>
      </c>
      <c r="I632" s="75">
        <v>8325</v>
      </c>
      <c r="J632" s="75">
        <v>41625</v>
      </c>
      <c r="K632" s="75">
        <v>36630</v>
      </c>
      <c r="L632" s="75">
        <v>4995</v>
      </c>
      <c r="M632" s="76">
        <v>0.12</v>
      </c>
      <c r="N632" s="75">
        <v>472.5</v>
      </c>
      <c r="O632" s="75">
        <v>52</v>
      </c>
      <c r="P632" s="74">
        <v>20</v>
      </c>
      <c r="Q632" s="75">
        <v>37174.5</v>
      </c>
      <c r="R632" s="132">
        <v>550</v>
      </c>
      <c r="S632" s="132">
        <v>550</v>
      </c>
      <c r="T632" s="132">
        <v>37724.5</v>
      </c>
      <c r="U632" s="132"/>
      <c r="V632" s="132">
        <v>158</v>
      </c>
      <c r="W632" s="132"/>
      <c r="X632" s="132"/>
      <c r="Y632" s="148"/>
      <c r="Z632" s="163"/>
    </row>
    <row r="633" spans="1:26">
      <c r="B633" s="67" t="s">
        <v>2209</v>
      </c>
      <c r="C633" s="67" t="s">
        <v>2184</v>
      </c>
      <c r="D633" s="68">
        <v>105111</v>
      </c>
      <c r="E633" s="67" t="s">
        <v>2210</v>
      </c>
      <c r="F633" s="74">
        <v>54145</v>
      </c>
      <c r="G633" s="74">
        <v>52730</v>
      </c>
      <c r="H633" s="74">
        <v>52005</v>
      </c>
      <c r="I633" s="75">
        <v>8667.5</v>
      </c>
      <c r="J633" s="75">
        <v>43337.5</v>
      </c>
      <c r="K633" s="75">
        <v>38137</v>
      </c>
      <c r="L633" s="75">
        <v>5200.5</v>
      </c>
      <c r="M633" s="76">
        <v>0.12</v>
      </c>
      <c r="N633" s="75">
        <v>472.5</v>
      </c>
      <c r="O633" s="75">
        <v>52</v>
      </c>
      <c r="P633" s="74">
        <v>20</v>
      </c>
      <c r="Q633" s="75">
        <v>38681.5</v>
      </c>
      <c r="R633" s="132">
        <v>550</v>
      </c>
      <c r="S633" s="132">
        <v>550</v>
      </c>
      <c r="T633" s="132">
        <v>39231.5</v>
      </c>
      <c r="U633" s="132"/>
      <c r="V633" s="132">
        <v>168</v>
      </c>
      <c r="W633" s="132">
        <f t="shared" si="11"/>
        <v>1360</v>
      </c>
      <c r="X633" s="132"/>
      <c r="Y633" s="148"/>
      <c r="Z633" s="163"/>
    </row>
    <row r="634" spans="1:26">
      <c r="B634" s="67" t="s">
        <v>2211</v>
      </c>
      <c r="C634" s="67" t="s">
        <v>2181</v>
      </c>
      <c r="D634" s="68">
        <v>105110</v>
      </c>
      <c r="E634" s="67" t="s">
        <v>3033</v>
      </c>
      <c r="F634" s="74">
        <v>52390</v>
      </c>
      <c r="G634" s="74">
        <v>50975</v>
      </c>
      <c r="H634" s="74">
        <v>50250</v>
      </c>
      <c r="I634" s="75">
        <v>8375</v>
      </c>
      <c r="J634" s="75">
        <v>41875</v>
      </c>
      <c r="K634" s="75">
        <v>36850</v>
      </c>
      <c r="L634" s="75">
        <v>5025</v>
      </c>
      <c r="M634" s="76">
        <v>0.12</v>
      </c>
      <c r="N634" s="75">
        <v>472.5</v>
      </c>
      <c r="O634" s="75">
        <v>52</v>
      </c>
      <c r="P634" s="74">
        <v>20</v>
      </c>
      <c r="Q634" s="75">
        <v>37394.5</v>
      </c>
      <c r="R634" s="132">
        <v>550</v>
      </c>
      <c r="S634" s="132">
        <v>550</v>
      </c>
      <c r="T634" s="132">
        <v>37944.5</v>
      </c>
      <c r="U634" s="132"/>
      <c r="V634" s="132">
        <v>158</v>
      </c>
      <c r="W634" s="132">
        <f t="shared" si="11"/>
        <v>1360</v>
      </c>
      <c r="X634" s="132"/>
      <c r="Y634" s="148"/>
      <c r="Z634" s="163"/>
    </row>
    <row r="635" spans="1:26">
      <c r="B635" s="67" t="s">
        <v>2212</v>
      </c>
      <c r="C635" s="67" t="s">
        <v>2184</v>
      </c>
      <c r="D635" s="68">
        <v>105111</v>
      </c>
      <c r="E635" s="67" t="s">
        <v>3034</v>
      </c>
      <c r="F635" s="74">
        <v>54445</v>
      </c>
      <c r="G635" s="74">
        <v>53030</v>
      </c>
      <c r="H635" s="74">
        <v>52305</v>
      </c>
      <c r="I635" s="75">
        <v>8717.5</v>
      </c>
      <c r="J635" s="75">
        <v>43587.5</v>
      </c>
      <c r="K635" s="75">
        <v>38357</v>
      </c>
      <c r="L635" s="75">
        <v>5230.5</v>
      </c>
      <c r="M635" s="76">
        <v>0.12</v>
      </c>
      <c r="N635" s="75">
        <v>472.5</v>
      </c>
      <c r="O635" s="75">
        <v>52</v>
      </c>
      <c r="P635" s="74">
        <v>20</v>
      </c>
      <c r="Q635" s="75">
        <v>38901.5</v>
      </c>
      <c r="R635" s="132">
        <v>550</v>
      </c>
      <c r="S635" s="132">
        <v>550</v>
      </c>
      <c r="T635" s="132">
        <v>39451.5</v>
      </c>
      <c r="U635" s="132"/>
      <c r="V635" s="132">
        <v>168</v>
      </c>
      <c r="W635" s="132">
        <f t="shared" si="11"/>
        <v>1360</v>
      </c>
      <c r="X635" s="132"/>
      <c r="Y635" s="148"/>
      <c r="Z635" s="163"/>
    </row>
    <row r="636" spans="1:26">
      <c r="B636" s="84" t="s">
        <v>3115</v>
      </c>
      <c r="C636" s="69"/>
      <c r="D636" s="70"/>
      <c r="E636" s="69"/>
      <c r="F636" s="70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 t="str">
        <f t="shared" si="11"/>
        <v/>
      </c>
      <c r="X636" s="73"/>
      <c r="Y636" s="73"/>
      <c r="Z636" s="160"/>
    </row>
    <row r="637" spans="1:26">
      <c r="B637" s="67" t="s">
        <v>191</v>
      </c>
      <c r="C637" s="67" t="s">
        <v>2213</v>
      </c>
      <c r="D637" s="68">
        <v>105109</v>
      </c>
      <c r="E637" s="67" t="s">
        <v>1956</v>
      </c>
      <c r="F637" s="74">
        <v>52695</v>
      </c>
      <c r="G637" s="74">
        <v>52530</v>
      </c>
      <c r="H637" s="74">
        <v>51805</v>
      </c>
      <c r="I637" s="75">
        <v>8634.1666666666642</v>
      </c>
      <c r="J637" s="75">
        <v>43170.833333333336</v>
      </c>
      <c r="K637" s="75">
        <v>37990.333333333336</v>
      </c>
      <c r="L637" s="75">
        <v>5180.5</v>
      </c>
      <c r="M637" s="76">
        <v>0.12</v>
      </c>
      <c r="N637" s="75">
        <v>472.5</v>
      </c>
      <c r="O637" s="75">
        <v>52</v>
      </c>
      <c r="P637" s="74">
        <v>20</v>
      </c>
      <c r="Q637" s="75">
        <v>38534.833333333336</v>
      </c>
      <c r="R637" s="132">
        <v>550</v>
      </c>
      <c r="S637" s="132">
        <v>550</v>
      </c>
      <c r="T637" s="132">
        <v>39084.833333333336</v>
      </c>
      <c r="U637" s="132"/>
      <c r="V637" s="132">
        <v>38</v>
      </c>
      <c r="W637" s="132">
        <f t="shared" si="11"/>
        <v>110</v>
      </c>
      <c r="X637" s="132"/>
      <c r="Y637" s="148"/>
      <c r="Z637" s="163"/>
    </row>
    <row r="638" spans="1:26">
      <c r="B638" s="67" t="s">
        <v>192</v>
      </c>
      <c r="C638" s="67" t="s">
        <v>2214</v>
      </c>
      <c r="D638" s="68">
        <v>105112</v>
      </c>
      <c r="E638" s="67" t="s">
        <v>1968</v>
      </c>
      <c r="F638" s="74">
        <v>55945</v>
      </c>
      <c r="G638" s="74">
        <v>55780</v>
      </c>
      <c r="H638" s="74">
        <v>55055</v>
      </c>
      <c r="I638" s="75">
        <v>9175.8333333333285</v>
      </c>
      <c r="J638" s="75">
        <v>45879.166666666672</v>
      </c>
      <c r="K638" s="75">
        <v>40373.666666666672</v>
      </c>
      <c r="L638" s="75">
        <v>5505.5</v>
      </c>
      <c r="M638" s="76">
        <v>0.12</v>
      </c>
      <c r="N638" s="75">
        <v>472.5</v>
      </c>
      <c r="O638" s="75">
        <v>52</v>
      </c>
      <c r="P638" s="74">
        <v>20</v>
      </c>
      <c r="Q638" s="75">
        <v>40918.166666666672</v>
      </c>
      <c r="R638" s="132">
        <v>550</v>
      </c>
      <c r="S638" s="132">
        <v>550</v>
      </c>
      <c r="T638" s="132">
        <v>41468.166666666672</v>
      </c>
      <c r="U638" s="132"/>
      <c r="V638" s="132">
        <v>38</v>
      </c>
      <c r="W638" s="132">
        <f t="shared" si="11"/>
        <v>110</v>
      </c>
      <c r="X638" s="132"/>
      <c r="Y638" s="148"/>
      <c r="Z638" s="163"/>
    </row>
    <row r="639" spans="1:26">
      <c r="B639" s="67" t="s">
        <v>194</v>
      </c>
      <c r="C639" s="67" t="s">
        <v>2215</v>
      </c>
      <c r="D639" s="68">
        <v>105117</v>
      </c>
      <c r="E639" s="67" t="s">
        <v>2216</v>
      </c>
      <c r="F639" s="74">
        <v>58445.000000000007</v>
      </c>
      <c r="G639" s="74">
        <v>58280.000000000007</v>
      </c>
      <c r="H639" s="74">
        <v>57555.000000000007</v>
      </c>
      <c r="I639" s="75">
        <v>9592.5</v>
      </c>
      <c r="J639" s="75">
        <v>47962.500000000007</v>
      </c>
      <c r="K639" s="75">
        <v>42207.000000000007</v>
      </c>
      <c r="L639" s="75">
        <v>5755.5</v>
      </c>
      <c r="M639" s="76">
        <v>0.12</v>
      </c>
      <c r="N639" s="75">
        <v>472.5</v>
      </c>
      <c r="O639" s="75">
        <v>52</v>
      </c>
      <c r="P639" s="74">
        <v>20</v>
      </c>
      <c r="Q639" s="75">
        <v>42751.500000000007</v>
      </c>
      <c r="R639" s="132">
        <v>550</v>
      </c>
      <c r="S639" s="132">
        <v>550</v>
      </c>
      <c r="T639" s="132">
        <v>43301.500000000007</v>
      </c>
      <c r="U639" s="132"/>
      <c r="V639" s="132">
        <v>38</v>
      </c>
      <c r="W639" s="132">
        <f t="shared" si="11"/>
        <v>110</v>
      </c>
      <c r="X639" s="132"/>
      <c r="Y639" s="148"/>
      <c r="Z639" s="163"/>
    </row>
    <row r="640" spans="1:26">
      <c r="B640" s="67" t="s">
        <v>199</v>
      </c>
      <c r="C640" s="67" t="s">
        <v>2217</v>
      </c>
      <c r="D640" s="68">
        <v>105118</v>
      </c>
      <c r="E640" s="67" t="s">
        <v>2218</v>
      </c>
      <c r="F640" s="74">
        <v>59445</v>
      </c>
      <c r="G640" s="74">
        <v>59280</v>
      </c>
      <c r="H640" s="74">
        <v>58555</v>
      </c>
      <c r="I640" s="75">
        <v>9759.1666666666642</v>
      </c>
      <c r="J640" s="75">
        <v>48795.833333333336</v>
      </c>
      <c r="K640" s="75">
        <v>42940.333333333336</v>
      </c>
      <c r="L640" s="75">
        <v>5855.5</v>
      </c>
      <c r="M640" s="76">
        <v>0.12</v>
      </c>
      <c r="N640" s="75">
        <v>472.5</v>
      </c>
      <c r="O640" s="75">
        <v>52</v>
      </c>
      <c r="P640" s="74">
        <v>20</v>
      </c>
      <c r="Q640" s="75">
        <v>43484.833333333336</v>
      </c>
      <c r="R640" s="132">
        <v>550</v>
      </c>
      <c r="S640" s="132">
        <v>550</v>
      </c>
      <c r="T640" s="132">
        <v>44034.833333333336</v>
      </c>
      <c r="U640" s="132"/>
      <c r="V640" s="132">
        <v>38</v>
      </c>
      <c r="W640" s="132">
        <f t="shared" si="11"/>
        <v>110</v>
      </c>
      <c r="X640" s="132"/>
      <c r="Y640" s="148"/>
      <c r="Z640" s="163"/>
    </row>
    <row r="641" spans="2:26">
      <c r="B641" s="84" t="s">
        <v>3116</v>
      </c>
      <c r="C641" s="69"/>
      <c r="D641" s="70"/>
      <c r="E641" s="69"/>
      <c r="F641" s="70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 t="str">
        <f t="shared" si="11"/>
        <v/>
      </c>
      <c r="X641" s="73"/>
      <c r="Y641" s="73"/>
      <c r="Z641" s="160"/>
    </row>
    <row r="642" spans="2:26">
      <c r="B642" s="67" t="s">
        <v>195</v>
      </c>
      <c r="C642" s="67" t="s">
        <v>2213</v>
      </c>
      <c r="D642" s="68">
        <v>105109</v>
      </c>
      <c r="E642" s="67" t="s">
        <v>2219</v>
      </c>
      <c r="F642" s="74">
        <v>54195</v>
      </c>
      <c r="G642" s="74">
        <v>54030</v>
      </c>
      <c r="H642" s="74">
        <v>53305</v>
      </c>
      <c r="I642" s="75">
        <v>8884.1666666666642</v>
      </c>
      <c r="J642" s="75">
        <v>44420.833333333336</v>
      </c>
      <c r="K642" s="75">
        <v>39090.333333333336</v>
      </c>
      <c r="L642" s="75">
        <v>5330.5</v>
      </c>
      <c r="M642" s="76">
        <v>0.12</v>
      </c>
      <c r="N642" s="75">
        <v>472.5</v>
      </c>
      <c r="O642" s="75">
        <v>52</v>
      </c>
      <c r="P642" s="74">
        <v>20</v>
      </c>
      <c r="Q642" s="75">
        <v>39634.833333333336</v>
      </c>
      <c r="R642" s="132">
        <v>550</v>
      </c>
      <c r="S642" s="132">
        <v>550</v>
      </c>
      <c r="T642" s="132">
        <v>40184.833333333336</v>
      </c>
      <c r="U642" s="132"/>
      <c r="V642" s="132">
        <v>38</v>
      </c>
      <c r="W642" s="132">
        <f t="shared" si="11"/>
        <v>110</v>
      </c>
      <c r="X642" s="132"/>
      <c r="Y642" s="148"/>
      <c r="Z642" s="163"/>
    </row>
    <row r="643" spans="2:26">
      <c r="B643" s="67" t="s">
        <v>193</v>
      </c>
      <c r="C643" s="67" t="s">
        <v>2214</v>
      </c>
      <c r="D643" s="68">
        <v>105112</v>
      </c>
      <c r="E643" s="67" t="s">
        <v>2220</v>
      </c>
      <c r="F643" s="74">
        <v>55945</v>
      </c>
      <c r="G643" s="74">
        <v>55780</v>
      </c>
      <c r="H643" s="74">
        <v>55055</v>
      </c>
      <c r="I643" s="75">
        <v>9175.8333333333285</v>
      </c>
      <c r="J643" s="75">
        <v>45879.166666666672</v>
      </c>
      <c r="K643" s="75">
        <v>40373.666666666672</v>
      </c>
      <c r="L643" s="75">
        <v>5505.5</v>
      </c>
      <c r="M643" s="76">
        <v>0.12</v>
      </c>
      <c r="N643" s="75">
        <v>472.5</v>
      </c>
      <c r="O643" s="75">
        <v>52</v>
      </c>
      <c r="P643" s="74">
        <v>20</v>
      </c>
      <c r="Q643" s="75">
        <v>40918.166666666672</v>
      </c>
      <c r="R643" s="132">
        <v>550</v>
      </c>
      <c r="S643" s="132">
        <v>550</v>
      </c>
      <c r="T643" s="132">
        <v>41468.166666666672</v>
      </c>
      <c r="U643" s="132"/>
      <c r="V643" s="132">
        <v>38</v>
      </c>
      <c r="W643" s="132">
        <f t="shared" si="11"/>
        <v>110</v>
      </c>
      <c r="X643" s="132"/>
      <c r="Y643" s="148"/>
      <c r="Z643" s="163"/>
    </row>
    <row r="644" spans="2:26">
      <c r="B644" s="67" t="s">
        <v>196</v>
      </c>
      <c r="C644" s="67" t="s">
        <v>2214</v>
      </c>
      <c r="D644" s="68">
        <v>105112</v>
      </c>
      <c r="E644" s="67" t="s">
        <v>3035</v>
      </c>
      <c r="F644" s="74">
        <v>56245</v>
      </c>
      <c r="G644" s="74">
        <v>56080</v>
      </c>
      <c r="H644" s="74">
        <v>55355</v>
      </c>
      <c r="I644" s="75">
        <v>9225.8333333333285</v>
      </c>
      <c r="J644" s="75">
        <v>46129.166666666672</v>
      </c>
      <c r="K644" s="75">
        <v>40593.666666666672</v>
      </c>
      <c r="L644" s="75">
        <v>5535.5</v>
      </c>
      <c r="M644" s="76">
        <v>0.12</v>
      </c>
      <c r="N644" s="75">
        <v>472.5</v>
      </c>
      <c r="O644" s="75">
        <v>52</v>
      </c>
      <c r="P644" s="74">
        <v>20</v>
      </c>
      <c r="Q644" s="75">
        <v>41138.166666666672</v>
      </c>
      <c r="R644" s="132">
        <v>550</v>
      </c>
      <c r="S644" s="132">
        <v>550</v>
      </c>
      <c r="T644" s="132">
        <v>41688.166666666672</v>
      </c>
      <c r="U644" s="132"/>
      <c r="V644" s="132">
        <v>38</v>
      </c>
      <c r="W644" s="132"/>
      <c r="X644" s="132"/>
      <c r="Y644" s="148"/>
      <c r="Z644" s="163"/>
    </row>
    <row r="645" spans="2:26">
      <c r="B645" s="67" t="s">
        <v>197</v>
      </c>
      <c r="C645" s="67" t="s">
        <v>2214</v>
      </c>
      <c r="D645" s="68">
        <v>105112</v>
      </c>
      <c r="E645" s="67" t="s">
        <v>3036</v>
      </c>
      <c r="F645" s="74">
        <v>56245</v>
      </c>
      <c r="G645" s="74">
        <v>56080</v>
      </c>
      <c r="H645" s="74">
        <v>55355</v>
      </c>
      <c r="I645" s="75">
        <v>9225.8333333333285</v>
      </c>
      <c r="J645" s="75">
        <v>46129.166666666672</v>
      </c>
      <c r="K645" s="75">
        <v>40593.666666666672</v>
      </c>
      <c r="L645" s="75">
        <v>5535.5</v>
      </c>
      <c r="M645" s="76">
        <v>0.12</v>
      </c>
      <c r="N645" s="75">
        <v>472.5</v>
      </c>
      <c r="O645" s="75">
        <v>52</v>
      </c>
      <c r="P645" s="74">
        <v>20</v>
      </c>
      <c r="Q645" s="75">
        <v>41138.166666666672</v>
      </c>
      <c r="R645" s="132">
        <v>550</v>
      </c>
      <c r="S645" s="132">
        <v>550</v>
      </c>
      <c r="T645" s="132">
        <v>41688.166666666672</v>
      </c>
      <c r="U645" s="132"/>
      <c r="V645" s="132">
        <v>38</v>
      </c>
      <c r="W645" s="132"/>
      <c r="X645" s="132"/>
      <c r="Y645" s="148"/>
      <c r="Z645" s="163"/>
    </row>
    <row r="646" spans="2:26">
      <c r="B646" s="67" t="s">
        <v>198</v>
      </c>
      <c r="C646" s="67" t="s">
        <v>2215</v>
      </c>
      <c r="D646" s="68">
        <v>105117</v>
      </c>
      <c r="E646" s="67" t="s">
        <v>3037</v>
      </c>
      <c r="F646" s="74">
        <v>58745.000000000007</v>
      </c>
      <c r="G646" s="74">
        <v>58580.000000000007</v>
      </c>
      <c r="H646" s="74">
        <v>57855.000000000007</v>
      </c>
      <c r="I646" s="75">
        <v>9642.5</v>
      </c>
      <c r="J646" s="75">
        <v>48212.500000000007</v>
      </c>
      <c r="K646" s="75">
        <v>42427.000000000007</v>
      </c>
      <c r="L646" s="75">
        <v>5785.5</v>
      </c>
      <c r="M646" s="76">
        <v>0.12</v>
      </c>
      <c r="N646" s="75">
        <v>472.5</v>
      </c>
      <c r="O646" s="75">
        <v>52</v>
      </c>
      <c r="P646" s="74">
        <v>20</v>
      </c>
      <c r="Q646" s="75">
        <v>42971.500000000007</v>
      </c>
      <c r="R646" s="132">
        <v>550</v>
      </c>
      <c r="S646" s="132">
        <v>550</v>
      </c>
      <c r="T646" s="132">
        <v>43521.500000000007</v>
      </c>
      <c r="U646" s="132"/>
      <c r="V646" s="132">
        <v>38</v>
      </c>
      <c r="W646" s="132"/>
      <c r="X646" s="132"/>
      <c r="Y646" s="148"/>
      <c r="Z646" s="163"/>
    </row>
    <row r="647" spans="2:26">
      <c r="B647" s="67" t="s">
        <v>200</v>
      </c>
      <c r="C647" s="67" t="s">
        <v>2217</v>
      </c>
      <c r="D647" s="68">
        <v>105118</v>
      </c>
      <c r="E647" s="67" t="s">
        <v>3038</v>
      </c>
      <c r="F647" s="74">
        <v>59745</v>
      </c>
      <c r="G647" s="74">
        <v>59580</v>
      </c>
      <c r="H647" s="74">
        <v>58855</v>
      </c>
      <c r="I647" s="75">
        <v>9809.1666666666642</v>
      </c>
      <c r="J647" s="75">
        <v>49045.833333333336</v>
      </c>
      <c r="K647" s="75">
        <v>43160.333333333336</v>
      </c>
      <c r="L647" s="75">
        <v>5885.5</v>
      </c>
      <c r="M647" s="76">
        <v>0.12</v>
      </c>
      <c r="N647" s="75">
        <v>472.5</v>
      </c>
      <c r="O647" s="75">
        <v>52</v>
      </c>
      <c r="P647" s="74">
        <v>20</v>
      </c>
      <c r="Q647" s="75">
        <v>43704.833333333336</v>
      </c>
      <c r="R647" s="132">
        <v>550</v>
      </c>
      <c r="S647" s="132">
        <v>550</v>
      </c>
      <c r="T647" s="132">
        <v>44254.833333333336</v>
      </c>
      <c r="U647" s="132"/>
      <c r="V647" s="132">
        <v>38</v>
      </c>
      <c r="W647" s="132"/>
      <c r="X647" s="132"/>
      <c r="Y647" s="148"/>
      <c r="Z647" s="163"/>
    </row>
    <row r="648" spans="2:26">
      <c r="B648" s="84" t="s">
        <v>3039</v>
      </c>
      <c r="C648" s="69"/>
      <c r="D648" s="70"/>
      <c r="E648" s="69"/>
      <c r="F648" s="70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160"/>
    </row>
    <row r="649" spans="2:26">
      <c r="B649" s="129" t="s">
        <v>3040</v>
      </c>
      <c r="C649" s="129" t="s">
        <v>3041</v>
      </c>
      <c r="D649" s="130">
        <v>107869</v>
      </c>
      <c r="E649" s="129" t="s">
        <v>3042</v>
      </c>
      <c r="F649" s="74">
        <v>64995</v>
      </c>
      <c r="G649" s="74">
        <v>64930</v>
      </c>
      <c r="H649" s="74">
        <v>64205</v>
      </c>
      <c r="I649" s="75">
        <v>10700.833333333328</v>
      </c>
      <c r="J649" s="75">
        <v>53504.166666666672</v>
      </c>
      <c r="K649" s="75">
        <v>48153.75</v>
      </c>
      <c r="L649" s="75">
        <v>5350.4166666666715</v>
      </c>
      <c r="M649" s="76">
        <v>0.1</v>
      </c>
      <c r="N649" s="132">
        <v>472.5</v>
      </c>
      <c r="O649" s="132">
        <v>52</v>
      </c>
      <c r="P649" s="131">
        <v>20</v>
      </c>
      <c r="Q649" s="132">
        <v>48698.25</v>
      </c>
      <c r="R649" s="132">
        <v>562.5</v>
      </c>
      <c r="S649" s="132">
        <v>562.5</v>
      </c>
      <c r="T649" s="132">
        <v>49260.75</v>
      </c>
      <c r="U649" s="132"/>
      <c r="V649" s="132">
        <v>0</v>
      </c>
      <c r="W649" s="132"/>
      <c r="X649" s="132"/>
      <c r="Y649" s="148"/>
      <c r="Z649" s="165"/>
    </row>
    <row r="650" spans="2:26">
      <c r="B650" s="129" t="s">
        <v>3043</v>
      </c>
      <c r="C650" s="129" t="s">
        <v>3044</v>
      </c>
      <c r="D650" s="130">
        <v>107524</v>
      </c>
      <c r="E650" s="129" t="s">
        <v>3045</v>
      </c>
      <c r="F650" s="74">
        <v>73495</v>
      </c>
      <c r="G650" s="74">
        <v>73430</v>
      </c>
      <c r="H650" s="74">
        <v>72705</v>
      </c>
      <c r="I650" s="75">
        <v>12117.5</v>
      </c>
      <c r="J650" s="75">
        <v>60587.5</v>
      </c>
      <c r="K650" s="75">
        <v>54528.75</v>
      </c>
      <c r="L650" s="75">
        <v>6058.75</v>
      </c>
      <c r="M650" s="76">
        <v>0.1</v>
      </c>
      <c r="N650" s="132">
        <v>472.5</v>
      </c>
      <c r="O650" s="132">
        <v>52</v>
      </c>
      <c r="P650" s="131">
        <v>20</v>
      </c>
      <c r="Q650" s="132">
        <v>55073.25</v>
      </c>
      <c r="R650" s="132">
        <v>562.5</v>
      </c>
      <c r="S650" s="132">
        <v>562.5</v>
      </c>
      <c r="T650" s="132">
        <v>55635.75</v>
      </c>
      <c r="U650" s="132"/>
      <c r="V650" s="132">
        <v>0</v>
      </c>
      <c r="W650" s="132"/>
      <c r="X650" s="132"/>
      <c r="Y650" s="148"/>
      <c r="Z650" s="165"/>
    </row>
    <row r="651" spans="2:26">
      <c r="B651" s="129" t="s">
        <v>3046</v>
      </c>
      <c r="C651" s="129" t="s">
        <v>3047</v>
      </c>
      <c r="D651" s="130">
        <v>107525</v>
      </c>
      <c r="E651" s="129" t="s">
        <v>3048</v>
      </c>
      <c r="F651" s="74">
        <v>75795</v>
      </c>
      <c r="G651" s="74">
        <v>75730</v>
      </c>
      <c r="H651" s="74">
        <v>75005</v>
      </c>
      <c r="I651" s="75">
        <v>12500.833333333328</v>
      </c>
      <c r="J651" s="75">
        <v>62504.166666666672</v>
      </c>
      <c r="K651" s="75">
        <v>56253.75</v>
      </c>
      <c r="L651" s="75">
        <v>6250.4166666666715</v>
      </c>
      <c r="M651" s="76">
        <v>0.1</v>
      </c>
      <c r="N651" s="132">
        <v>472.5</v>
      </c>
      <c r="O651" s="132">
        <v>52</v>
      </c>
      <c r="P651" s="131">
        <v>20</v>
      </c>
      <c r="Q651" s="132">
        <v>56798.25</v>
      </c>
      <c r="R651" s="132">
        <v>562.5</v>
      </c>
      <c r="S651" s="132">
        <v>562.5</v>
      </c>
      <c r="T651" s="132">
        <v>57360.75</v>
      </c>
      <c r="U651" s="132"/>
      <c r="V651" s="132">
        <v>0</v>
      </c>
      <c r="W651" s="132"/>
      <c r="X651" s="132"/>
      <c r="Y651" s="148"/>
      <c r="Z651" s="165"/>
    </row>
    <row r="652" spans="2:26">
      <c r="B652" s="129" t="s">
        <v>3049</v>
      </c>
      <c r="C652" s="129" t="s">
        <v>3050</v>
      </c>
      <c r="D652" s="130">
        <v>107526</v>
      </c>
      <c r="E652" s="129" t="s">
        <v>3051</v>
      </c>
      <c r="F652" s="74">
        <v>77595</v>
      </c>
      <c r="G652" s="74">
        <v>77530</v>
      </c>
      <c r="H652" s="74">
        <v>76805</v>
      </c>
      <c r="I652" s="75">
        <v>12800.833333333328</v>
      </c>
      <c r="J652" s="75">
        <v>64004.166666666672</v>
      </c>
      <c r="K652" s="75">
        <v>57603.75</v>
      </c>
      <c r="L652" s="75">
        <v>6400.4166666666715</v>
      </c>
      <c r="M652" s="76">
        <v>0.1</v>
      </c>
      <c r="N652" s="132">
        <v>472.5</v>
      </c>
      <c r="O652" s="132">
        <v>52</v>
      </c>
      <c r="P652" s="131">
        <v>20</v>
      </c>
      <c r="Q652" s="132">
        <v>58148.25</v>
      </c>
      <c r="R652" s="132">
        <v>562.5</v>
      </c>
      <c r="S652" s="132">
        <v>562.5</v>
      </c>
      <c r="T652" s="132">
        <v>58710.75</v>
      </c>
      <c r="U652" s="132"/>
      <c r="V652" s="132">
        <v>0</v>
      </c>
      <c r="W652" s="132"/>
      <c r="X652" s="132"/>
      <c r="Y652" s="148"/>
      <c r="Z652" s="165"/>
    </row>
    <row r="653" spans="2:26">
      <c r="B653" s="129" t="s">
        <v>3052</v>
      </c>
      <c r="C653" s="129" t="s">
        <v>3053</v>
      </c>
      <c r="D653" s="130">
        <v>107528</v>
      </c>
      <c r="E653" s="129" t="s">
        <v>3054</v>
      </c>
      <c r="F653" s="74">
        <v>78595</v>
      </c>
      <c r="G653" s="74">
        <v>78530</v>
      </c>
      <c r="H653" s="74">
        <v>77805</v>
      </c>
      <c r="I653" s="75">
        <v>12967.5</v>
      </c>
      <c r="J653" s="75">
        <v>64837.5</v>
      </c>
      <c r="K653" s="75">
        <v>58353.75</v>
      </c>
      <c r="L653" s="75">
        <v>6483.75</v>
      </c>
      <c r="M653" s="76">
        <v>0.1</v>
      </c>
      <c r="N653" s="132">
        <v>472.5</v>
      </c>
      <c r="O653" s="132">
        <v>52</v>
      </c>
      <c r="P653" s="131">
        <v>20</v>
      </c>
      <c r="Q653" s="132">
        <v>58898.25</v>
      </c>
      <c r="R653" s="132">
        <v>562.5</v>
      </c>
      <c r="S653" s="132">
        <v>562.5</v>
      </c>
      <c r="T653" s="132">
        <v>59460.75</v>
      </c>
      <c r="U653" s="132"/>
      <c r="V653" s="132">
        <v>0</v>
      </c>
      <c r="W653" s="132"/>
      <c r="X653" s="132"/>
      <c r="Y653" s="148"/>
      <c r="Z653" s="165"/>
    </row>
    <row r="654" spans="2:26">
      <c r="B654" s="84" t="s">
        <v>3055</v>
      </c>
      <c r="C654" s="69"/>
      <c r="D654" s="69"/>
      <c r="E654" s="69"/>
      <c r="F654" s="70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160"/>
    </row>
    <row r="655" spans="2:26">
      <c r="B655" s="129" t="s">
        <v>3056</v>
      </c>
      <c r="C655" s="129" t="s">
        <v>3047</v>
      </c>
      <c r="D655" s="130">
        <v>107525</v>
      </c>
      <c r="E655" s="129" t="s">
        <v>3057</v>
      </c>
      <c r="F655" s="74">
        <v>76795</v>
      </c>
      <c r="G655" s="74">
        <v>76730</v>
      </c>
      <c r="H655" s="74">
        <v>76005</v>
      </c>
      <c r="I655" s="75">
        <v>12667.5</v>
      </c>
      <c r="J655" s="75">
        <v>63337.5</v>
      </c>
      <c r="K655" s="75">
        <v>57003.75</v>
      </c>
      <c r="L655" s="75">
        <v>6333.75</v>
      </c>
      <c r="M655" s="76">
        <v>0.1</v>
      </c>
      <c r="N655" s="132">
        <v>472.5</v>
      </c>
      <c r="O655" s="132">
        <v>52</v>
      </c>
      <c r="P655" s="131">
        <v>20</v>
      </c>
      <c r="Q655" s="132">
        <v>57548.25</v>
      </c>
      <c r="R655" s="132">
        <v>562.5</v>
      </c>
      <c r="S655" s="132">
        <v>562.5</v>
      </c>
      <c r="T655" s="132">
        <v>58110.75</v>
      </c>
      <c r="U655" s="132"/>
      <c r="V655" s="132">
        <v>0</v>
      </c>
      <c r="W655" s="132"/>
      <c r="X655" s="132"/>
      <c r="Y655" s="148"/>
      <c r="Z655" s="165"/>
    </row>
    <row r="656" spans="2:26">
      <c r="B656" s="129" t="s">
        <v>3058</v>
      </c>
      <c r="C656" s="129" t="s">
        <v>3050</v>
      </c>
      <c r="D656" s="130">
        <v>107526</v>
      </c>
      <c r="E656" s="129" t="s">
        <v>3059</v>
      </c>
      <c r="F656" s="74">
        <v>78595</v>
      </c>
      <c r="G656" s="74">
        <v>78530</v>
      </c>
      <c r="H656" s="74">
        <v>77805</v>
      </c>
      <c r="I656" s="75">
        <v>12967.5</v>
      </c>
      <c r="J656" s="75">
        <v>64837.5</v>
      </c>
      <c r="K656" s="75">
        <v>58353.75</v>
      </c>
      <c r="L656" s="75">
        <v>6483.75</v>
      </c>
      <c r="M656" s="76">
        <v>0.1</v>
      </c>
      <c r="N656" s="132">
        <v>472.5</v>
      </c>
      <c r="O656" s="132">
        <v>52</v>
      </c>
      <c r="P656" s="131">
        <v>20</v>
      </c>
      <c r="Q656" s="132">
        <v>58898.25</v>
      </c>
      <c r="R656" s="132">
        <v>562.5</v>
      </c>
      <c r="S656" s="132">
        <v>562.5</v>
      </c>
      <c r="T656" s="132">
        <v>59460.75</v>
      </c>
      <c r="U656" s="132"/>
      <c r="V656" s="132">
        <v>0</v>
      </c>
      <c r="W656" s="132"/>
      <c r="X656" s="132"/>
      <c r="Y656" s="148"/>
      <c r="Z656" s="165"/>
    </row>
    <row r="657" spans="2:26">
      <c r="B657" s="129" t="s">
        <v>3060</v>
      </c>
      <c r="C657" s="129" t="s">
        <v>3053</v>
      </c>
      <c r="D657" s="130">
        <v>107528</v>
      </c>
      <c r="E657" s="129" t="s">
        <v>3061</v>
      </c>
      <c r="F657" s="74">
        <v>79595</v>
      </c>
      <c r="G657" s="74">
        <v>79530</v>
      </c>
      <c r="H657" s="74">
        <v>78805</v>
      </c>
      <c r="I657" s="75">
        <v>13134.166666666657</v>
      </c>
      <c r="J657" s="75">
        <v>65670.833333333343</v>
      </c>
      <c r="K657" s="75">
        <v>59103.750000000007</v>
      </c>
      <c r="L657" s="75">
        <v>6567.0833333333358</v>
      </c>
      <c r="M657" s="76">
        <v>0.1</v>
      </c>
      <c r="N657" s="132">
        <v>472.5</v>
      </c>
      <c r="O657" s="132">
        <v>52</v>
      </c>
      <c r="P657" s="131">
        <v>20</v>
      </c>
      <c r="Q657" s="132">
        <v>59648.250000000007</v>
      </c>
      <c r="R657" s="132">
        <v>562.5</v>
      </c>
      <c r="S657" s="132">
        <v>562.5</v>
      </c>
      <c r="T657" s="132">
        <v>60210.750000000007</v>
      </c>
      <c r="U657" s="132"/>
      <c r="V657" s="132">
        <v>0</v>
      </c>
      <c r="W657" s="132"/>
      <c r="X657" s="132"/>
      <c r="Y657" s="148"/>
      <c r="Z657" s="16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EFB7-A2B1-4178-8A05-5504C81B87E4}">
  <sheetPr codeName="Sheet5">
    <tabColor theme="0" tint="-0.499984740745262"/>
  </sheetPr>
  <dimension ref="A1:W341"/>
  <sheetViews>
    <sheetView zoomScale="55" zoomScaleNormal="55" workbookViewId="0">
      <selection activeCell="C62" sqref="C62"/>
    </sheetView>
  </sheetViews>
  <sheetFormatPr defaultColWidth="0" defaultRowHeight="0" customHeight="1" zeroHeight="1"/>
  <cols>
    <col min="1" max="1" width="6.81640625" style="39" customWidth="1"/>
    <col min="2" max="2" width="7.81640625" style="39" bestFit="1" customWidth="1"/>
    <col min="3" max="3" width="76.54296875" style="39" bestFit="1" customWidth="1"/>
    <col min="4" max="4" width="92.1796875" style="39" bestFit="1" customWidth="1"/>
    <col min="5" max="7" width="14.1796875" style="39" customWidth="1"/>
    <col min="8" max="16384" width="9.1796875" style="39" hidden="1"/>
  </cols>
  <sheetData>
    <row r="1" spans="2:4" ht="18" thickBot="1"/>
    <row r="2" spans="2:4" ht="28">
      <c r="B2" s="186" t="s">
        <v>2221</v>
      </c>
      <c r="C2" s="187"/>
      <c r="D2" s="188"/>
    </row>
    <row r="3" spans="2:4" ht="19.5" customHeight="1" thickBot="1"/>
    <row r="4" spans="2:4" ht="18">
      <c r="B4" s="40" t="s">
        <v>1317</v>
      </c>
      <c r="C4" s="40" t="s">
        <v>2222</v>
      </c>
      <c r="D4" s="41" t="s">
        <v>2223</v>
      </c>
    </row>
    <row r="5" spans="2:4" ht="17.5">
      <c r="B5" s="49" t="s">
        <v>2224</v>
      </c>
      <c r="C5" s="50" t="s">
        <v>2225</v>
      </c>
      <c r="D5" s="42" t="s">
        <v>2226</v>
      </c>
    </row>
    <row r="6" spans="2:4" ht="17.5">
      <c r="B6" s="49" t="s">
        <v>2227</v>
      </c>
      <c r="C6" s="50" t="s">
        <v>2228</v>
      </c>
      <c r="D6" s="42" t="s">
        <v>2229</v>
      </c>
    </row>
    <row r="7" spans="2:4" ht="17.5">
      <c r="B7" s="49" t="s">
        <v>2230</v>
      </c>
      <c r="C7" s="50" t="s">
        <v>2231</v>
      </c>
      <c r="D7" s="42" t="s">
        <v>2232</v>
      </c>
    </row>
    <row r="8" spans="2:4" ht="17.5">
      <c r="B8" s="49" t="s">
        <v>2233</v>
      </c>
      <c r="C8" s="50" t="s">
        <v>2234</v>
      </c>
      <c r="D8" s="43" t="s">
        <v>2235</v>
      </c>
    </row>
    <row r="9" spans="2:4" ht="17.5">
      <c r="B9" s="49" t="s">
        <v>2236</v>
      </c>
      <c r="C9" s="50" t="s">
        <v>2237</v>
      </c>
      <c r="D9" s="42" t="s">
        <v>2238</v>
      </c>
    </row>
    <row r="10" spans="2:4" ht="17.5">
      <c r="B10" s="49" t="s">
        <v>2239</v>
      </c>
      <c r="C10" s="50" t="s">
        <v>2240</v>
      </c>
      <c r="D10" s="42" t="s">
        <v>2241</v>
      </c>
    </row>
    <row r="11" spans="2:4" ht="17.5">
      <c r="B11" s="49" t="s">
        <v>2242</v>
      </c>
      <c r="C11" s="50" t="s">
        <v>2243</v>
      </c>
      <c r="D11" s="42" t="s">
        <v>2244</v>
      </c>
    </row>
    <row r="12" spans="2:4" ht="17.5">
      <c r="B12" s="49" t="s">
        <v>2245</v>
      </c>
      <c r="C12" s="50" t="s">
        <v>2246</v>
      </c>
      <c r="D12" s="42" t="s">
        <v>2247</v>
      </c>
    </row>
    <row r="13" spans="2:4" ht="17.5">
      <c r="B13" s="49" t="s">
        <v>2248</v>
      </c>
      <c r="C13" s="50" t="s">
        <v>2249</v>
      </c>
      <c r="D13" s="42" t="s">
        <v>2250</v>
      </c>
    </row>
    <row r="14" spans="2:4" ht="17.5">
      <c r="B14" s="49" t="s">
        <v>2251</v>
      </c>
      <c r="C14" s="50" t="s">
        <v>2252</v>
      </c>
      <c r="D14" s="42" t="s">
        <v>2253</v>
      </c>
    </row>
    <row r="15" spans="2:4" ht="17.5">
      <c r="B15" s="49" t="s">
        <v>2254</v>
      </c>
      <c r="C15" s="50" t="s">
        <v>2255</v>
      </c>
      <c r="D15" s="42" t="s">
        <v>2241</v>
      </c>
    </row>
    <row r="16" spans="2:4" ht="17.5">
      <c r="B16" s="49" t="s">
        <v>2256</v>
      </c>
      <c r="C16" s="50" t="s">
        <v>2257</v>
      </c>
      <c r="D16" s="42" t="s">
        <v>2241</v>
      </c>
    </row>
    <row r="17" spans="2:4" ht="17.5">
      <c r="B17" s="49" t="s">
        <v>2258</v>
      </c>
      <c r="C17" s="50" t="s">
        <v>2259</v>
      </c>
      <c r="D17" s="42" t="s">
        <v>2260</v>
      </c>
    </row>
    <row r="18" spans="2:4" ht="17.5">
      <c r="B18" s="49" t="s">
        <v>2261</v>
      </c>
      <c r="C18" s="50" t="s">
        <v>2262</v>
      </c>
      <c r="D18" s="42" t="s">
        <v>2263</v>
      </c>
    </row>
    <row r="19" spans="2:4" ht="17.5">
      <c r="B19" s="49" t="s">
        <v>2264</v>
      </c>
      <c r="C19" s="50" t="s">
        <v>2265</v>
      </c>
      <c r="D19" s="42" t="s">
        <v>2266</v>
      </c>
    </row>
    <row r="20" spans="2:4" ht="17.5">
      <c r="B20" s="49" t="s">
        <v>2267</v>
      </c>
      <c r="C20" s="50" t="s">
        <v>2268</v>
      </c>
      <c r="D20" s="42" t="s">
        <v>2269</v>
      </c>
    </row>
    <row r="21" spans="2:4" ht="17.5">
      <c r="B21" s="49" t="s">
        <v>2270</v>
      </c>
      <c r="C21" s="50" t="s">
        <v>2271</v>
      </c>
      <c r="D21" s="42" t="s">
        <v>2266</v>
      </c>
    </row>
    <row r="22" spans="2:4" ht="17.5">
      <c r="B22" s="49" t="s">
        <v>2272</v>
      </c>
      <c r="C22" s="50" t="s">
        <v>2273</v>
      </c>
      <c r="D22" s="42" t="s">
        <v>2274</v>
      </c>
    </row>
    <row r="23" spans="2:4" ht="17.5">
      <c r="B23" s="49" t="s">
        <v>2275</v>
      </c>
      <c r="C23" s="50" t="s">
        <v>2276</v>
      </c>
      <c r="D23" s="42" t="s">
        <v>2277</v>
      </c>
    </row>
    <row r="24" spans="2:4" ht="17.5">
      <c r="B24" s="49" t="s">
        <v>2278</v>
      </c>
      <c r="C24" s="50" t="s">
        <v>2279</v>
      </c>
      <c r="D24" s="42" t="s">
        <v>2241</v>
      </c>
    </row>
    <row r="25" spans="2:4" ht="17.5">
      <c r="B25" s="49" t="s">
        <v>2280</v>
      </c>
      <c r="C25" s="50" t="s">
        <v>2281</v>
      </c>
      <c r="D25" s="42" t="s">
        <v>2282</v>
      </c>
    </row>
    <row r="26" spans="2:4" s="44" customFormat="1" ht="18">
      <c r="B26" s="49" t="s">
        <v>2283</v>
      </c>
      <c r="C26" s="50" t="s">
        <v>2284</v>
      </c>
      <c r="D26" s="42" t="s">
        <v>2285</v>
      </c>
    </row>
    <row r="27" spans="2:4" ht="17.5">
      <c r="B27" s="49" t="s">
        <v>2286</v>
      </c>
      <c r="C27" s="50" t="s">
        <v>2287</v>
      </c>
      <c r="D27" s="42" t="s">
        <v>2241</v>
      </c>
    </row>
    <row r="28" spans="2:4" ht="17.5">
      <c r="B28" s="49" t="s">
        <v>2288</v>
      </c>
      <c r="C28" s="50" t="s">
        <v>2289</v>
      </c>
      <c r="D28" s="42" t="s">
        <v>2241</v>
      </c>
    </row>
    <row r="29" spans="2:4" ht="17.5">
      <c r="B29" s="49" t="s">
        <v>2290</v>
      </c>
      <c r="C29" s="50" t="s">
        <v>2291</v>
      </c>
      <c r="D29" s="42" t="s">
        <v>2292</v>
      </c>
    </row>
    <row r="30" spans="2:4" ht="17.5">
      <c r="B30" s="49" t="s">
        <v>2293</v>
      </c>
      <c r="C30" s="50" t="s">
        <v>2294</v>
      </c>
      <c r="D30" s="42" t="s">
        <v>2253</v>
      </c>
    </row>
    <row r="31" spans="2:4" ht="17.5">
      <c r="B31" s="49" t="s">
        <v>2295</v>
      </c>
      <c r="C31" s="50" t="s">
        <v>2296</v>
      </c>
      <c r="D31" s="42" t="s">
        <v>2297</v>
      </c>
    </row>
    <row r="32" spans="2:4" ht="17.5">
      <c r="B32" s="49" t="s">
        <v>2298</v>
      </c>
      <c r="C32" s="50" t="s">
        <v>2299</v>
      </c>
      <c r="D32" s="42" t="s">
        <v>2241</v>
      </c>
    </row>
    <row r="33" spans="2:5" ht="17.5">
      <c r="B33" s="49" t="s">
        <v>2300</v>
      </c>
      <c r="C33" s="50" t="s">
        <v>2301</v>
      </c>
      <c r="D33" s="42" t="s">
        <v>2241</v>
      </c>
    </row>
    <row r="34" spans="2:5" ht="17.5">
      <c r="B34" s="49" t="s">
        <v>2302</v>
      </c>
      <c r="C34" s="50" t="s">
        <v>2303</v>
      </c>
      <c r="D34" s="42" t="s">
        <v>2241</v>
      </c>
    </row>
    <row r="35" spans="2:5" ht="17.5">
      <c r="B35" s="49" t="s">
        <v>2304</v>
      </c>
      <c r="C35" s="50" t="s">
        <v>2305</v>
      </c>
      <c r="D35" s="42" t="s">
        <v>2306</v>
      </c>
    </row>
    <row r="36" spans="2:5" ht="17.5">
      <c r="B36" s="49" t="s">
        <v>2307</v>
      </c>
      <c r="C36" s="50" t="s">
        <v>2308</v>
      </c>
      <c r="D36" s="42" t="s">
        <v>2241</v>
      </c>
    </row>
    <row r="37" spans="2:5" ht="17.5">
      <c r="B37" s="49" t="s">
        <v>2309</v>
      </c>
      <c r="C37" s="50" t="s">
        <v>2310</v>
      </c>
      <c r="D37" s="42" t="s">
        <v>2311</v>
      </c>
    </row>
    <row r="38" spans="2:5" ht="17.5">
      <c r="B38" s="49" t="s">
        <v>2312</v>
      </c>
      <c r="C38" s="50" t="s">
        <v>2313</v>
      </c>
      <c r="D38" s="42" t="s">
        <v>2241</v>
      </c>
    </row>
    <row r="39" spans="2:5" ht="17.5">
      <c r="B39" s="49" t="s">
        <v>2314</v>
      </c>
      <c r="C39" s="50" t="s">
        <v>2315</v>
      </c>
      <c r="D39" s="42" t="s">
        <v>2241</v>
      </c>
    </row>
    <row r="40" spans="2:5" s="45" customFormat="1" ht="17.5">
      <c r="B40" s="49" t="s">
        <v>2316</v>
      </c>
      <c r="C40" s="50" t="s">
        <v>2317</v>
      </c>
      <c r="D40" s="42" t="s">
        <v>2282</v>
      </c>
      <c r="E40" s="39"/>
    </row>
    <row r="41" spans="2:5" ht="17.5">
      <c r="B41" s="49" t="s">
        <v>2318</v>
      </c>
      <c r="C41" s="50" t="s">
        <v>2319</v>
      </c>
      <c r="D41" s="42" t="s">
        <v>2232</v>
      </c>
    </row>
    <row r="42" spans="2:5" ht="17.5">
      <c r="B42" s="49" t="s">
        <v>2320</v>
      </c>
      <c r="C42" s="50" t="s">
        <v>2321</v>
      </c>
      <c r="D42" s="42" t="s">
        <v>2322</v>
      </c>
    </row>
    <row r="43" spans="2:5" ht="17.5">
      <c r="B43" s="49" t="s">
        <v>2323</v>
      </c>
      <c r="C43" s="50" t="s">
        <v>2324</v>
      </c>
      <c r="D43" s="42" t="s">
        <v>2241</v>
      </c>
    </row>
    <row r="44" spans="2:5" ht="17.5">
      <c r="B44" s="49" t="s">
        <v>2325</v>
      </c>
      <c r="C44" s="50" t="s">
        <v>2326</v>
      </c>
      <c r="D44" s="42" t="s">
        <v>2327</v>
      </c>
    </row>
    <row r="45" spans="2:5" ht="17.5">
      <c r="B45" s="49" t="s">
        <v>2328</v>
      </c>
      <c r="C45" s="50" t="s">
        <v>2329</v>
      </c>
      <c r="D45" s="42" t="s">
        <v>2241</v>
      </c>
    </row>
    <row r="46" spans="2:5" ht="17.5">
      <c r="B46" s="49" t="s">
        <v>2330</v>
      </c>
      <c r="C46" s="50" t="s">
        <v>2331</v>
      </c>
      <c r="D46" s="42" t="s">
        <v>2332</v>
      </c>
    </row>
    <row r="47" spans="2:5" ht="17.5">
      <c r="B47" s="49" t="s">
        <v>2333</v>
      </c>
      <c r="C47" s="50" t="s">
        <v>2334</v>
      </c>
      <c r="D47" s="42" t="s">
        <v>2335</v>
      </c>
    </row>
    <row r="48" spans="2:5" ht="17.5">
      <c r="B48" s="49" t="s">
        <v>2336</v>
      </c>
      <c r="C48" s="50" t="s">
        <v>2337</v>
      </c>
      <c r="D48" s="42" t="s">
        <v>2338</v>
      </c>
    </row>
    <row r="49" spans="2:4" ht="17.5">
      <c r="B49" s="49" t="s">
        <v>2339</v>
      </c>
      <c r="C49" s="50" t="s">
        <v>2340</v>
      </c>
      <c r="D49" s="42" t="s">
        <v>2341</v>
      </c>
    </row>
    <row r="50" spans="2:4" ht="17.5">
      <c r="B50" s="49" t="s">
        <v>2342</v>
      </c>
      <c r="C50" s="50" t="s">
        <v>2343</v>
      </c>
      <c r="D50" s="42" t="s">
        <v>2241</v>
      </c>
    </row>
    <row r="51" spans="2:4" ht="17.5">
      <c r="B51" s="49" t="s">
        <v>2344</v>
      </c>
      <c r="C51" s="50" t="s">
        <v>2345</v>
      </c>
      <c r="D51" s="42" t="s">
        <v>2241</v>
      </c>
    </row>
    <row r="52" spans="2:4" ht="17.5">
      <c r="B52" s="49" t="s">
        <v>2346</v>
      </c>
      <c r="C52" s="50" t="s">
        <v>2347</v>
      </c>
      <c r="D52" s="42" t="s">
        <v>2241</v>
      </c>
    </row>
    <row r="53" spans="2:4" ht="17.5">
      <c r="B53" s="49" t="s">
        <v>2348</v>
      </c>
      <c r="C53" s="50" t="s">
        <v>2349</v>
      </c>
      <c r="D53" s="42" t="s">
        <v>2241</v>
      </c>
    </row>
    <row r="54" spans="2:4" ht="17.5">
      <c r="B54" s="49" t="s">
        <v>2350</v>
      </c>
      <c r="C54" s="50" t="s">
        <v>2351</v>
      </c>
      <c r="D54" s="42" t="s">
        <v>2352</v>
      </c>
    </row>
    <row r="55" spans="2:4" ht="17.5">
      <c r="B55" s="49" t="s">
        <v>2353</v>
      </c>
      <c r="C55" s="50" t="s">
        <v>2354</v>
      </c>
      <c r="D55" s="42" t="s">
        <v>2355</v>
      </c>
    </row>
    <row r="56" spans="2:4" ht="17.5">
      <c r="B56" s="49" t="s">
        <v>2356</v>
      </c>
      <c r="C56" s="50" t="s">
        <v>2357</v>
      </c>
      <c r="D56" s="42" t="s">
        <v>2358</v>
      </c>
    </row>
    <row r="57" spans="2:4" ht="17.5">
      <c r="B57" s="49" t="s">
        <v>2359</v>
      </c>
      <c r="C57" s="50" t="s">
        <v>2360</v>
      </c>
      <c r="D57" s="42" t="s">
        <v>2241</v>
      </c>
    </row>
    <row r="58" spans="2:4" ht="17.5">
      <c r="B58" s="49" t="s">
        <v>2361</v>
      </c>
      <c r="C58" s="50" t="s">
        <v>2362</v>
      </c>
      <c r="D58" s="42" t="s">
        <v>2363</v>
      </c>
    </row>
    <row r="59" spans="2:4" ht="17.5">
      <c r="B59" s="49" t="s">
        <v>2364</v>
      </c>
      <c r="C59" s="50" t="s">
        <v>2365</v>
      </c>
      <c r="D59" s="42" t="s">
        <v>2366</v>
      </c>
    </row>
    <row r="60" spans="2:4" ht="17.5">
      <c r="B60" s="49" t="s">
        <v>2367</v>
      </c>
      <c r="C60" s="50" t="s">
        <v>2368</v>
      </c>
      <c r="D60" s="42" t="s">
        <v>2241</v>
      </c>
    </row>
    <row r="61" spans="2:4" ht="17.5">
      <c r="B61" s="49" t="s">
        <v>2369</v>
      </c>
      <c r="C61" s="50" t="s">
        <v>2370</v>
      </c>
      <c r="D61" s="42" t="s">
        <v>2241</v>
      </c>
    </row>
    <row r="62" spans="2:4" ht="17.5">
      <c r="B62" s="49" t="s">
        <v>2371</v>
      </c>
      <c r="C62" s="50" t="s">
        <v>2372</v>
      </c>
      <c r="D62" s="42" t="s">
        <v>2373</v>
      </c>
    </row>
    <row r="63" spans="2:4" ht="17.5">
      <c r="B63" s="49" t="s">
        <v>2374</v>
      </c>
      <c r="C63" s="50" t="s">
        <v>2375</v>
      </c>
      <c r="D63" s="42" t="s">
        <v>2241</v>
      </c>
    </row>
    <row r="64" spans="2:4" ht="17.5">
      <c r="B64" s="49" t="s">
        <v>2376</v>
      </c>
      <c r="C64" s="50" t="s">
        <v>2377</v>
      </c>
      <c r="D64" s="42" t="s">
        <v>2378</v>
      </c>
    </row>
    <row r="65" spans="2:4" ht="17.5">
      <c r="B65" s="49" t="s">
        <v>2379</v>
      </c>
      <c r="C65" s="50" t="s">
        <v>2380</v>
      </c>
      <c r="D65" s="42" t="s">
        <v>2241</v>
      </c>
    </row>
    <row r="66" spans="2:4" ht="17.5">
      <c r="B66" s="49" t="s">
        <v>2381</v>
      </c>
      <c r="C66" s="50" t="s">
        <v>2382</v>
      </c>
      <c r="D66" s="42" t="s">
        <v>2241</v>
      </c>
    </row>
    <row r="67" spans="2:4" ht="17.5">
      <c r="B67" s="49" t="s">
        <v>2383</v>
      </c>
      <c r="C67" s="50" t="s">
        <v>2384</v>
      </c>
      <c r="D67" s="42" t="s">
        <v>2241</v>
      </c>
    </row>
    <row r="68" spans="2:4" ht="17.5">
      <c r="B68" s="49" t="s">
        <v>2385</v>
      </c>
      <c r="C68" s="50" t="s">
        <v>2386</v>
      </c>
      <c r="D68" s="42" t="s">
        <v>2241</v>
      </c>
    </row>
    <row r="69" spans="2:4" ht="17.5">
      <c r="B69" s="49" t="s">
        <v>2387</v>
      </c>
      <c r="C69" s="50" t="s">
        <v>2388</v>
      </c>
      <c r="D69" s="42" t="s">
        <v>2241</v>
      </c>
    </row>
    <row r="70" spans="2:4" ht="17.5">
      <c r="B70" s="49" t="s">
        <v>2389</v>
      </c>
      <c r="C70" s="50" t="s">
        <v>2390</v>
      </c>
      <c r="D70" s="42" t="s">
        <v>2241</v>
      </c>
    </row>
    <row r="71" spans="2:4" ht="17.5">
      <c r="B71" s="49" t="s">
        <v>2391</v>
      </c>
      <c r="C71" s="50" t="s">
        <v>2392</v>
      </c>
      <c r="D71" s="42" t="s">
        <v>2241</v>
      </c>
    </row>
    <row r="72" spans="2:4" ht="17.5">
      <c r="B72" s="49" t="s">
        <v>2393</v>
      </c>
      <c r="C72" s="50" t="s">
        <v>2394</v>
      </c>
      <c r="D72" s="42" t="s">
        <v>2241</v>
      </c>
    </row>
    <row r="73" spans="2:4" ht="17.5">
      <c r="B73" s="49" t="s">
        <v>2395</v>
      </c>
      <c r="C73" s="50" t="s">
        <v>2396</v>
      </c>
      <c r="D73" s="42" t="s">
        <v>2241</v>
      </c>
    </row>
    <row r="74" spans="2:4" ht="17.5">
      <c r="B74" s="49" t="s">
        <v>2397</v>
      </c>
      <c r="C74" s="50" t="s">
        <v>2398</v>
      </c>
      <c r="D74" s="42" t="s">
        <v>2241</v>
      </c>
    </row>
    <row r="75" spans="2:4" ht="17.5">
      <c r="B75" s="49" t="s">
        <v>2399</v>
      </c>
      <c r="C75" s="50" t="s">
        <v>2400</v>
      </c>
      <c r="D75" s="42" t="s">
        <v>2241</v>
      </c>
    </row>
    <row r="76" spans="2:4" ht="17.5">
      <c r="B76" s="49" t="s">
        <v>2401</v>
      </c>
      <c r="C76" s="50" t="s">
        <v>2402</v>
      </c>
      <c r="D76" s="42" t="s">
        <v>2241</v>
      </c>
    </row>
    <row r="77" spans="2:4" ht="17.5">
      <c r="B77" s="49" t="s">
        <v>2403</v>
      </c>
      <c r="C77" s="50" t="s">
        <v>2404</v>
      </c>
      <c r="D77" s="42" t="s">
        <v>2241</v>
      </c>
    </row>
    <row r="78" spans="2:4" ht="17.5">
      <c r="B78" s="49" t="s">
        <v>2405</v>
      </c>
      <c r="C78" s="50" t="s">
        <v>2406</v>
      </c>
      <c r="D78" s="42" t="s">
        <v>2241</v>
      </c>
    </row>
    <row r="79" spans="2:4" s="44" customFormat="1" ht="18">
      <c r="B79" s="49" t="s">
        <v>2407</v>
      </c>
      <c r="C79" s="50" t="s">
        <v>2408</v>
      </c>
      <c r="D79" s="42" t="s">
        <v>2409</v>
      </c>
    </row>
    <row r="80" spans="2:4" ht="17.5">
      <c r="B80" s="49" t="s">
        <v>2410</v>
      </c>
      <c r="C80" s="50" t="s">
        <v>2411</v>
      </c>
      <c r="D80" s="42" t="s">
        <v>2241</v>
      </c>
    </row>
    <row r="81" spans="2:4" ht="17.5">
      <c r="B81" s="49" t="s">
        <v>2412</v>
      </c>
      <c r="C81" s="50" t="s">
        <v>2413</v>
      </c>
      <c r="D81" s="42" t="s">
        <v>2241</v>
      </c>
    </row>
    <row r="82" spans="2:4" ht="17.5">
      <c r="B82" s="49" t="s">
        <v>2414</v>
      </c>
      <c r="C82" s="50" t="s">
        <v>2415</v>
      </c>
      <c r="D82" s="42" t="s">
        <v>2241</v>
      </c>
    </row>
    <row r="83" spans="2:4" s="44" customFormat="1" ht="18">
      <c r="B83" s="49" t="s">
        <v>2416</v>
      </c>
      <c r="C83" s="50" t="s">
        <v>2417</v>
      </c>
      <c r="D83" s="42" t="s">
        <v>2241</v>
      </c>
    </row>
    <row r="84" spans="2:4" ht="17.5">
      <c r="B84" s="49" t="s">
        <v>2418</v>
      </c>
      <c r="C84" s="50" t="s">
        <v>2419</v>
      </c>
      <c r="D84" s="42" t="s">
        <v>2241</v>
      </c>
    </row>
    <row r="85" spans="2:4" ht="17.5">
      <c r="B85" s="49" t="s">
        <v>2420</v>
      </c>
      <c r="C85" s="50" t="s">
        <v>2421</v>
      </c>
      <c r="D85" s="42" t="s">
        <v>2241</v>
      </c>
    </row>
    <row r="86" spans="2:4" ht="17.5">
      <c r="B86" s="49" t="s">
        <v>2422</v>
      </c>
      <c r="C86" s="50" t="s">
        <v>2423</v>
      </c>
      <c r="D86" s="42" t="s">
        <v>2241</v>
      </c>
    </row>
    <row r="87" spans="2:4" ht="17.5">
      <c r="B87" s="49" t="s">
        <v>2424</v>
      </c>
      <c r="C87" s="50" t="s">
        <v>2425</v>
      </c>
      <c r="D87" s="42" t="s">
        <v>2241</v>
      </c>
    </row>
    <row r="88" spans="2:4" ht="17.5">
      <c r="B88" s="49" t="s">
        <v>2426</v>
      </c>
      <c r="C88" s="50" t="s">
        <v>2427</v>
      </c>
      <c r="D88" s="42" t="s">
        <v>2241</v>
      </c>
    </row>
    <row r="89" spans="2:4" ht="17.5">
      <c r="B89" s="49" t="s">
        <v>2428</v>
      </c>
      <c r="C89" s="50" t="s">
        <v>2429</v>
      </c>
      <c r="D89" s="42" t="s">
        <v>2241</v>
      </c>
    </row>
    <row r="90" spans="2:4" ht="17.5">
      <c r="B90" s="49" t="s">
        <v>2430</v>
      </c>
      <c r="C90" s="50" t="s">
        <v>2431</v>
      </c>
      <c r="D90" s="42" t="s">
        <v>2241</v>
      </c>
    </row>
    <row r="91" spans="2:4" ht="17.5">
      <c r="B91" s="49" t="s">
        <v>2432</v>
      </c>
      <c r="C91" s="50" t="s">
        <v>2433</v>
      </c>
      <c r="D91" s="42" t="s">
        <v>2241</v>
      </c>
    </row>
    <row r="92" spans="2:4" ht="17.5">
      <c r="B92" s="49" t="s">
        <v>2434</v>
      </c>
      <c r="C92" s="50" t="s">
        <v>2435</v>
      </c>
      <c r="D92" s="42" t="s">
        <v>2241</v>
      </c>
    </row>
    <row r="93" spans="2:4" ht="17.5">
      <c r="B93" s="49" t="s">
        <v>2436</v>
      </c>
      <c r="C93" s="50" t="s">
        <v>2437</v>
      </c>
      <c r="D93" s="42" t="s">
        <v>2241</v>
      </c>
    </row>
    <row r="94" spans="2:4" ht="17.5">
      <c r="B94" s="49" t="s">
        <v>2438</v>
      </c>
      <c r="C94" s="50" t="s">
        <v>2439</v>
      </c>
      <c r="D94" s="42" t="s">
        <v>2241</v>
      </c>
    </row>
    <row r="95" spans="2:4" ht="17.5">
      <c r="B95" s="49" t="s">
        <v>2440</v>
      </c>
      <c r="C95" s="50" t="s">
        <v>2441</v>
      </c>
      <c r="D95" s="42" t="s">
        <v>2241</v>
      </c>
    </row>
    <row r="96" spans="2:4" ht="17.5">
      <c r="B96" s="49" t="s">
        <v>2442</v>
      </c>
      <c r="C96" s="50" t="s">
        <v>2443</v>
      </c>
      <c r="D96" s="42" t="s">
        <v>2241</v>
      </c>
    </row>
    <row r="97" spans="2:4" ht="17.5">
      <c r="B97" s="49" t="s">
        <v>2444</v>
      </c>
      <c r="C97" s="50" t="s">
        <v>2445</v>
      </c>
      <c r="D97" s="42" t="s">
        <v>2241</v>
      </c>
    </row>
    <row r="98" spans="2:4" ht="17.5">
      <c r="B98" s="49" t="s">
        <v>2446</v>
      </c>
      <c r="C98" s="50" t="s">
        <v>2447</v>
      </c>
      <c r="D98" s="42" t="s">
        <v>2241</v>
      </c>
    </row>
    <row r="99" spans="2:4" ht="17.5">
      <c r="B99" s="49" t="s">
        <v>2448</v>
      </c>
      <c r="C99" s="50" t="s">
        <v>2449</v>
      </c>
      <c r="D99" s="42" t="s">
        <v>2241</v>
      </c>
    </row>
    <row r="100" spans="2:4" ht="17.5">
      <c r="B100" s="49" t="s">
        <v>2450</v>
      </c>
      <c r="C100" s="50" t="s">
        <v>2451</v>
      </c>
      <c r="D100" s="42" t="s">
        <v>2241</v>
      </c>
    </row>
    <row r="101" spans="2:4" ht="17.5">
      <c r="B101" s="49" t="s">
        <v>2452</v>
      </c>
      <c r="C101" s="50" t="s">
        <v>2453</v>
      </c>
      <c r="D101" s="42" t="s">
        <v>2363</v>
      </c>
    </row>
    <row r="102" spans="2:4" ht="17.5">
      <c r="B102" s="49" t="s">
        <v>2454</v>
      </c>
      <c r="C102" s="50" t="s">
        <v>2455</v>
      </c>
      <c r="D102" s="42" t="s">
        <v>2456</v>
      </c>
    </row>
    <row r="103" spans="2:4" ht="17.5">
      <c r="B103" s="49" t="s">
        <v>2457</v>
      </c>
      <c r="C103" s="50" t="s">
        <v>2458</v>
      </c>
      <c r="D103" s="42" t="s">
        <v>2241</v>
      </c>
    </row>
    <row r="104" spans="2:4" ht="17.5">
      <c r="B104" s="49" t="s">
        <v>2459</v>
      </c>
      <c r="C104" s="50" t="s">
        <v>2460</v>
      </c>
      <c r="D104" s="42" t="s">
        <v>2241</v>
      </c>
    </row>
    <row r="105" spans="2:4" ht="17.5">
      <c r="B105" s="49" t="s">
        <v>2461</v>
      </c>
      <c r="C105" s="50" t="s">
        <v>2462</v>
      </c>
      <c r="D105" s="42" t="s">
        <v>2241</v>
      </c>
    </row>
    <row r="106" spans="2:4" ht="17.5">
      <c r="B106" s="49" t="s">
        <v>2463</v>
      </c>
      <c r="C106" s="50" t="s">
        <v>2464</v>
      </c>
      <c r="D106" s="42" t="s">
        <v>2465</v>
      </c>
    </row>
    <row r="107" spans="2:4" ht="17.5">
      <c r="B107" s="49" t="s">
        <v>2466</v>
      </c>
      <c r="C107" s="50" t="s">
        <v>2467</v>
      </c>
      <c r="D107" s="42" t="s">
        <v>2241</v>
      </c>
    </row>
    <row r="108" spans="2:4" ht="17.5">
      <c r="B108" s="49" t="s">
        <v>2468</v>
      </c>
      <c r="C108" s="50" t="s">
        <v>2469</v>
      </c>
      <c r="D108" s="42" t="s">
        <v>2470</v>
      </c>
    </row>
    <row r="109" spans="2:4" ht="17.5">
      <c r="B109" s="49" t="s">
        <v>2471</v>
      </c>
      <c r="C109" s="50" t="s">
        <v>2472</v>
      </c>
      <c r="D109" s="42" t="s">
        <v>2241</v>
      </c>
    </row>
    <row r="110" spans="2:4" ht="17.5">
      <c r="B110" s="49" t="s">
        <v>2473</v>
      </c>
      <c r="C110" s="50" t="s">
        <v>2474</v>
      </c>
      <c r="D110" s="42" t="s">
        <v>2241</v>
      </c>
    </row>
    <row r="111" spans="2:4" ht="17.5">
      <c r="B111" s="49" t="s">
        <v>2475</v>
      </c>
      <c r="C111" s="50" t="s">
        <v>2476</v>
      </c>
      <c r="D111" s="42" t="s">
        <v>2241</v>
      </c>
    </row>
    <row r="112" spans="2:4" ht="17.5">
      <c r="B112" s="49" t="s">
        <v>2477</v>
      </c>
      <c r="C112" s="50" t="s">
        <v>2478</v>
      </c>
      <c r="D112" s="42" t="s">
        <v>2241</v>
      </c>
    </row>
    <row r="113" spans="2:4" ht="17.5">
      <c r="B113" s="49" t="s">
        <v>2479</v>
      </c>
      <c r="C113" s="50" t="s">
        <v>2480</v>
      </c>
      <c r="D113" s="42" t="s">
        <v>2363</v>
      </c>
    </row>
    <row r="114" spans="2:4" ht="17.5">
      <c r="B114" s="49" t="s">
        <v>2481</v>
      </c>
      <c r="C114" s="50" t="s">
        <v>2482</v>
      </c>
      <c r="D114" s="42" t="s">
        <v>2241</v>
      </c>
    </row>
    <row r="115" spans="2:4" ht="17.5">
      <c r="B115" s="49" t="s">
        <v>2483</v>
      </c>
      <c r="C115" s="50" t="s">
        <v>2484</v>
      </c>
      <c r="D115" s="42" t="s">
        <v>2485</v>
      </c>
    </row>
    <row r="116" spans="2:4" ht="17.5">
      <c r="B116" s="49" t="s">
        <v>2486</v>
      </c>
      <c r="C116" s="50" t="s">
        <v>2487</v>
      </c>
      <c r="D116" s="42" t="s">
        <v>2241</v>
      </c>
    </row>
    <row r="117" spans="2:4" ht="17.5">
      <c r="B117" s="49" t="s">
        <v>2488</v>
      </c>
      <c r="C117" s="50" t="s">
        <v>2489</v>
      </c>
      <c r="D117" s="42" t="s">
        <v>2241</v>
      </c>
    </row>
    <row r="118" spans="2:4" s="44" customFormat="1" ht="18">
      <c r="B118" s="49" t="s">
        <v>2490</v>
      </c>
      <c r="C118" s="50" t="s">
        <v>2491</v>
      </c>
      <c r="D118" s="42" t="s">
        <v>2241</v>
      </c>
    </row>
    <row r="119" spans="2:4" ht="17.5">
      <c r="B119" s="49" t="s">
        <v>2492</v>
      </c>
      <c r="C119" s="50" t="s">
        <v>2493</v>
      </c>
      <c r="D119" s="42" t="s">
        <v>2241</v>
      </c>
    </row>
    <row r="120" spans="2:4" ht="17.5">
      <c r="B120" s="49" t="s">
        <v>2494</v>
      </c>
      <c r="C120" s="50" t="s">
        <v>2495</v>
      </c>
      <c r="D120" s="42" t="s">
        <v>2241</v>
      </c>
    </row>
    <row r="121" spans="2:4" ht="17.5">
      <c r="B121" s="49" t="s">
        <v>2496</v>
      </c>
      <c r="C121" s="50" t="s">
        <v>2497</v>
      </c>
      <c r="D121" s="42" t="s">
        <v>2241</v>
      </c>
    </row>
    <row r="122" spans="2:4" ht="17.5">
      <c r="B122" s="49" t="s">
        <v>2498</v>
      </c>
      <c r="C122" s="50" t="s">
        <v>2499</v>
      </c>
      <c r="D122" s="42" t="s">
        <v>2241</v>
      </c>
    </row>
    <row r="123" spans="2:4" ht="17.5">
      <c r="B123" s="49" t="s">
        <v>2500</v>
      </c>
      <c r="C123" s="50" t="s">
        <v>2501</v>
      </c>
      <c r="D123" s="42" t="s">
        <v>2241</v>
      </c>
    </row>
    <row r="124" spans="2:4" ht="17.5">
      <c r="B124" s="49" t="s">
        <v>2502</v>
      </c>
      <c r="C124" s="50" t="s">
        <v>2503</v>
      </c>
      <c r="D124" s="42" t="s">
        <v>2241</v>
      </c>
    </row>
    <row r="125" spans="2:4" ht="17.5">
      <c r="B125" s="49" t="s">
        <v>2504</v>
      </c>
      <c r="C125" s="50" t="s">
        <v>2505</v>
      </c>
      <c r="D125" s="42" t="s">
        <v>2241</v>
      </c>
    </row>
    <row r="126" spans="2:4" ht="17.5">
      <c r="B126" s="49" t="s">
        <v>2506</v>
      </c>
      <c r="C126" s="50" t="s">
        <v>2507</v>
      </c>
      <c r="D126" s="42" t="s">
        <v>2241</v>
      </c>
    </row>
    <row r="127" spans="2:4" ht="17.5">
      <c r="B127" s="49" t="s">
        <v>2508</v>
      </c>
      <c r="C127" s="50" t="s">
        <v>2509</v>
      </c>
      <c r="D127" s="42" t="s">
        <v>2241</v>
      </c>
    </row>
    <row r="128" spans="2:4" ht="17.5">
      <c r="B128" s="49" t="s">
        <v>2510</v>
      </c>
      <c r="C128" s="50" t="s">
        <v>2511</v>
      </c>
      <c r="D128" s="42" t="s">
        <v>2241</v>
      </c>
    </row>
    <row r="129" spans="2:4" ht="17.5">
      <c r="B129" s="49" t="s">
        <v>2512</v>
      </c>
      <c r="C129" s="50" t="s">
        <v>2513</v>
      </c>
      <c r="D129" s="42" t="s">
        <v>2241</v>
      </c>
    </row>
    <row r="130" spans="2:4" ht="17.5">
      <c r="B130" s="49" t="s">
        <v>2514</v>
      </c>
      <c r="C130" s="50" t="s">
        <v>2515</v>
      </c>
      <c r="D130" s="42" t="s">
        <v>2241</v>
      </c>
    </row>
    <row r="131" spans="2:4" ht="17.5">
      <c r="B131" s="49" t="s">
        <v>2516</v>
      </c>
      <c r="C131" s="50" t="s">
        <v>2517</v>
      </c>
      <c r="D131" s="42" t="s">
        <v>2241</v>
      </c>
    </row>
    <row r="132" spans="2:4" ht="17.5">
      <c r="B132" s="49" t="s">
        <v>2516</v>
      </c>
      <c r="C132" s="50" t="s">
        <v>2518</v>
      </c>
      <c r="D132" s="42" t="s">
        <v>2241</v>
      </c>
    </row>
    <row r="133" spans="2:4" ht="17.5">
      <c r="B133" s="49" t="s">
        <v>2516</v>
      </c>
      <c r="C133" s="50" t="s">
        <v>2519</v>
      </c>
      <c r="D133" s="42" t="s">
        <v>2241</v>
      </c>
    </row>
    <row r="134" spans="2:4" ht="17.5">
      <c r="B134" s="49" t="s">
        <v>2516</v>
      </c>
      <c r="C134" s="50" t="s">
        <v>2520</v>
      </c>
      <c r="D134" s="42" t="s">
        <v>2241</v>
      </c>
    </row>
    <row r="135" spans="2:4" ht="17.5">
      <c r="B135" s="49" t="s">
        <v>2516</v>
      </c>
      <c r="C135" s="50" t="s">
        <v>2521</v>
      </c>
      <c r="D135" s="42" t="s">
        <v>2241</v>
      </c>
    </row>
    <row r="136" spans="2:4" ht="17.5">
      <c r="B136" s="49" t="s">
        <v>2516</v>
      </c>
      <c r="C136" s="50" t="s">
        <v>2522</v>
      </c>
      <c r="D136" s="42" t="s">
        <v>2241</v>
      </c>
    </row>
    <row r="137" spans="2:4" ht="17.5">
      <c r="B137" s="49" t="s">
        <v>2516</v>
      </c>
      <c r="C137" s="50" t="s">
        <v>2523</v>
      </c>
      <c r="D137" s="42" t="s">
        <v>2241</v>
      </c>
    </row>
    <row r="138" spans="2:4" ht="17.5">
      <c r="B138" s="49" t="s">
        <v>2516</v>
      </c>
      <c r="C138" s="50" t="s">
        <v>2524</v>
      </c>
      <c r="D138" s="42" t="s">
        <v>2241</v>
      </c>
    </row>
    <row r="139" spans="2:4" ht="17.5">
      <c r="B139" s="49" t="s">
        <v>2516</v>
      </c>
      <c r="C139" s="50" t="s">
        <v>2525</v>
      </c>
      <c r="D139" s="42" t="s">
        <v>2241</v>
      </c>
    </row>
    <row r="140" spans="2:4" ht="17.5">
      <c r="B140" s="49" t="s">
        <v>2516</v>
      </c>
      <c r="C140" s="50" t="s">
        <v>2526</v>
      </c>
      <c r="D140" s="42" t="s">
        <v>2241</v>
      </c>
    </row>
    <row r="141" spans="2:4" ht="17.5">
      <c r="B141" s="49" t="s">
        <v>2516</v>
      </c>
      <c r="C141" s="50" t="s">
        <v>2527</v>
      </c>
      <c r="D141" s="42" t="s">
        <v>2241</v>
      </c>
    </row>
    <row r="142" spans="2:4" ht="17.5">
      <c r="B142" s="49" t="s">
        <v>2516</v>
      </c>
      <c r="C142" s="50" t="s">
        <v>2528</v>
      </c>
      <c r="D142" s="42" t="s">
        <v>2241</v>
      </c>
    </row>
    <row r="143" spans="2:4" ht="17.5">
      <c r="B143" s="49" t="s">
        <v>2516</v>
      </c>
      <c r="C143" s="50" t="s">
        <v>2529</v>
      </c>
      <c r="D143" s="42" t="s">
        <v>2241</v>
      </c>
    </row>
    <row r="144" spans="2:4" ht="17.5">
      <c r="B144" s="49" t="s">
        <v>2516</v>
      </c>
      <c r="C144" s="50" t="s">
        <v>2530</v>
      </c>
      <c r="D144" s="42" t="s">
        <v>2241</v>
      </c>
    </row>
    <row r="145" spans="2:4" ht="17.5">
      <c r="B145" s="49" t="s">
        <v>2516</v>
      </c>
      <c r="C145" s="50" t="s">
        <v>2531</v>
      </c>
      <c r="D145" s="42" t="s">
        <v>2241</v>
      </c>
    </row>
    <row r="146" spans="2:4" ht="17.5">
      <c r="B146" s="49" t="s">
        <v>2516</v>
      </c>
      <c r="C146" s="50" t="s">
        <v>2532</v>
      </c>
      <c r="D146" s="42" t="s">
        <v>2241</v>
      </c>
    </row>
    <row r="147" spans="2:4" ht="17.5">
      <c r="B147" s="49" t="s">
        <v>2516</v>
      </c>
      <c r="C147" s="50" t="s">
        <v>2533</v>
      </c>
      <c r="D147" s="42" t="s">
        <v>2241</v>
      </c>
    </row>
    <row r="148" spans="2:4" ht="17.5">
      <c r="B148" s="49" t="s">
        <v>2516</v>
      </c>
      <c r="C148" s="50" t="s">
        <v>2534</v>
      </c>
      <c r="D148" s="42" t="s">
        <v>2241</v>
      </c>
    </row>
    <row r="149" spans="2:4" ht="17.5">
      <c r="B149" s="49" t="s">
        <v>2516</v>
      </c>
      <c r="C149" s="50" t="s">
        <v>2535</v>
      </c>
      <c r="D149" s="42" t="s">
        <v>2241</v>
      </c>
    </row>
    <row r="150" spans="2:4" ht="17.5">
      <c r="B150" s="49" t="s">
        <v>2536</v>
      </c>
      <c r="C150" s="50" t="s">
        <v>2537</v>
      </c>
      <c r="D150" s="42" t="s">
        <v>2538</v>
      </c>
    </row>
    <row r="151" spans="2:4" ht="17.5">
      <c r="B151" s="49" t="s">
        <v>2539</v>
      </c>
      <c r="C151" s="50" t="s">
        <v>2540</v>
      </c>
      <c r="D151" s="42" t="s">
        <v>2541</v>
      </c>
    </row>
    <row r="152" spans="2:4" ht="17.5">
      <c r="B152" s="49" t="s">
        <v>2542</v>
      </c>
      <c r="C152" s="50" t="s">
        <v>2543</v>
      </c>
      <c r="D152" s="42" t="s">
        <v>2544</v>
      </c>
    </row>
    <row r="153" spans="2:4" ht="17.5">
      <c r="B153" s="49" t="s">
        <v>2545</v>
      </c>
      <c r="C153" s="50" t="s">
        <v>2546</v>
      </c>
      <c r="D153" s="42" t="s">
        <v>2241</v>
      </c>
    </row>
    <row r="154" spans="2:4" ht="17.5">
      <c r="B154" s="49" t="s">
        <v>2547</v>
      </c>
      <c r="C154" s="50" t="s">
        <v>2548</v>
      </c>
      <c r="D154" s="42" t="s">
        <v>2241</v>
      </c>
    </row>
    <row r="155" spans="2:4" ht="17.5">
      <c r="B155" s="49" t="s">
        <v>2549</v>
      </c>
      <c r="C155" s="50" t="s">
        <v>2550</v>
      </c>
      <c r="D155" s="42" t="s">
        <v>2241</v>
      </c>
    </row>
    <row r="156" spans="2:4" ht="17.5">
      <c r="B156" s="49" t="s">
        <v>2551</v>
      </c>
      <c r="C156" s="50" t="s">
        <v>2552</v>
      </c>
      <c r="D156" s="42" t="s">
        <v>2241</v>
      </c>
    </row>
    <row r="157" spans="2:4" ht="17.5">
      <c r="B157" s="49" t="s">
        <v>2553</v>
      </c>
      <c r="C157" s="50" t="s">
        <v>2554</v>
      </c>
      <c r="D157" s="42" t="s">
        <v>2241</v>
      </c>
    </row>
    <row r="158" spans="2:4" ht="17.5">
      <c r="B158" s="49" t="s">
        <v>2555</v>
      </c>
      <c r="C158" s="50" t="s">
        <v>2556</v>
      </c>
      <c r="D158" s="42" t="s">
        <v>2241</v>
      </c>
    </row>
    <row r="159" spans="2:4" ht="17.5">
      <c r="B159" s="49" t="s">
        <v>2557</v>
      </c>
      <c r="C159" s="50" t="s">
        <v>2558</v>
      </c>
      <c r="D159" s="42" t="s">
        <v>2241</v>
      </c>
    </row>
    <row r="160" spans="2:4" ht="17.5">
      <c r="B160" s="49" t="s">
        <v>2559</v>
      </c>
      <c r="C160" s="50" t="s">
        <v>2560</v>
      </c>
      <c r="D160" s="42" t="s">
        <v>2241</v>
      </c>
    </row>
    <row r="161" spans="2:4" ht="17.5">
      <c r="B161" s="49" t="s">
        <v>2561</v>
      </c>
      <c r="C161" s="50" t="s">
        <v>2562</v>
      </c>
      <c r="D161" s="42" t="s">
        <v>2563</v>
      </c>
    </row>
    <row r="162" spans="2:4" ht="17.5">
      <c r="B162" s="49" t="s">
        <v>2564</v>
      </c>
      <c r="C162" s="50" t="s">
        <v>2565</v>
      </c>
      <c r="D162" s="42" t="s">
        <v>2566</v>
      </c>
    </row>
    <row r="163" spans="2:4" ht="17.5">
      <c r="B163" s="49" t="s">
        <v>2567</v>
      </c>
      <c r="C163" s="50" t="s">
        <v>2568</v>
      </c>
      <c r="D163" s="42" t="s">
        <v>2241</v>
      </c>
    </row>
    <row r="164" spans="2:4" ht="17.5">
      <c r="B164" s="49" t="s">
        <v>2569</v>
      </c>
      <c r="C164" s="50" t="s">
        <v>2570</v>
      </c>
      <c r="D164" s="42" t="s">
        <v>2241</v>
      </c>
    </row>
    <row r="165" spans="2:4" ht="17.5">
      <c r="B165" s="49" t="s">
        <v>2571</v>
      </c>
      <c r="C165" s="50" t="s">
        <v>2572</v>
      </c>
      <c r="D165" s="42" t="s">
        <v>2241</v>
      </c>
    </row>
    <row r="166" spans="2:4" ht="17.5">
      <c r="B166" s="49" t="s">
        <v>2573</v>
      </c>
      <c r="C166" s="50" t="s">
        <v>2574</v>
      </c>
      <c r="D166" s="46" t="s">
        <v>2575</v>
      </c>
    </row>
    <row r="167" spans="2:4" ht="17.5">
      <c r="B167" s="49" t="s">
        <v>2576</v>
      </c>
      <c r="C167" s="50" t="s">
        <v>2577</v>
      </c>
      <c r="D167" s="42" t="s">
        <v>2241</v>
      </c>
    </row>
    <row r="168" spans="2:4" ht="17.5">
      <c r="B168" s="49" t="s">
        <v>2578</v>
      </c>
      <c r="C168" s="50" t="s">
        <v>2579</v>
      </c>
      <c r="D168" s="42" t="s">
        <v>2241</v>
      </c>
    </row>
    <row r="169" spans="2:4" ht="17.5">
      <c r="B169" s="49" t="s">
        <v>2580</v>
      </c>
      <c r="C169" s="50" t="s">
        <v>2581</v>
      </c>
      <c r="D169" s="42" t="s">
        <v>2241</v>
      </c>
    </row>
    <row r="170" spans="2:4" ht="17.5">
      <c r="B170" s="49" t="s">
        <v>2582</v>
      </c>
      <c r="C170" s="50" t="s">
        <v>2583</v>
      </c>
      <c r="D170" s="42" t="s">
        <v>2241</v>
      </c>
    </row>
    <row r="171" spans="2:4" ht="17.5">
      <c r="B171" s="49" t="s">
        <v>2584</v>
      </c>
      <c r="C171" s="50" t="s">
        <v>2585</v>
      </c>
      <c r="D171" s="46" t="s">
        <v>2586</v>
      </c>
    </row>
    <row r="172" spans="2:4" ht="17.5">
      <c r="B172" s="49" t="s">
        <v>2587</v>
      </c>
      <c r="C172" s="50" t="s">
        <v>2588</v>
      </c>
      <c r="D172" s="42" t="s">
        <v>2241</v>
      </c>
    </row>
    <row r="173" spans="2:4" ht="17.5">
      <c r="B173" s="49" t="s">
        <v>2589</v>
      </c>
      <c r="C173" s="50" t="s">
        <v>2590</v>
      </c>
      <c r="D173" s="42" t="s">
        <v>2241</v>
      </c>
    </row>
    <row r="174" spans="2:4" ht="17.5">
      <c r="B174" s="49" t="s">
        <v>2591</v>
      </c>
      <c r="C174" s="50" t="s">
        <v>2592</v>
      </c>
      <c r="D174" s="42" t="s">
        <v>2241</v>
      </c>
    </row>
    <row r="175" spans="2:4" ht="17.5">
      <c r="B175" s="49" t="s">
        <v>2593</v>
      </c>
      <c r="C175" s="51" t="s">
        <v>2594</v>
      </c>
      <c r="D175" s="42" t="s">
        <v>2241</v>
      </c>
    </row>
    <row r="176" spans="2:4" ht="17.5">
      <c r="B176" s="49" t="s">
        <v>2595</v>
      </c>
      <c r="C176" s="50" t="s">
        <v>2596</v>
      </c>
      <c r="D176" s="42" t="s">
        <v>2241</v>
      </c>
    </row>
    <row r="177" spans="2:4" ht="17.5">
      <c r="B177" s="49" t="s">
        <v>2597</v>
      </c>
      <c r="C177" s="50" t="s">
        <v>2598</v>
      </c>
      <c r="D177" s="42" t="s">
        <v>2241</v>
      </c>
    </row>
    <row r="178" spans="2:4" ht="17.5">
      <c r="B178" s="49" t="s">
        <v>2599</v>
      </c>
      <c r="C178" s="50" t="s">
        <v>2600</v>
      </c>
      <c r="D178" s="42" t="s">
        <v>2241</v>
      </c>
    </row>
    <row r="179" spans="2:4" ht="17.5">
      <c r="B179" s="49" t="s">
        <v>2601</v>
      </c>
      <c r="C179" s="50" t="s">
        <v>2602</v>
      </c>
      <c r="D179" s="42" t="s">
        <v>2241</v>
      </c>
    </row>
    <row r="180" spans="2:4" ht="17.5">
      <c r="B180" s="49" t="s">
        <v>2603</v>
      </c>
      <c r="C180" s="50" t="s">
        <v>2604</v>
      </c>
      <c r="D180" s="42" t="s">
        <v>2241</v>
      </c>
    </row>
    <row r="181" spans="2:4" ht="17.5">
      <c r="B181" s="49" t="s">
        <v>2605</v>
      </c>
      <c r="C181" s="50" t="s">
        <v>2606</v>
      </c>
      <c r="D181" s="42" t="s">
        <v>2241</v>
      </c>
    </row>
    <row r="182" spans="2:4" ht="17.5">
      <c r="B182" s="49" t="s">
        <v>2607</v>
      </c>
      <c r="C182" s="50" t="s">
        <v>2608</v>
      </c>
      <c r="D182" s="42" t="s">
        <v>2241</v>
      </c>
    </row>
    <row r="183" spans="2:4" ht="17.5">
      <c r="B183" s="49" t="s">
        <v>2609</v>
      </c>
      <c r="C183" s="50" t="s">
        <v>2610</v>
      </c>
      <c r="D183" s="42" t="s">
        <v>2241</v>
      </c>
    </row>
    <row r="184" spans="2:4" ht="17.5">
      <c r="B184" s="49" t="s">
        <v>2611</v>
      </c>
      <c r="C184" s="50" t="s">
        <v>2612</v>
      </c>
      <c r="D184" s="42" t="s">
        <v>2241</v>
      </c>
    </row>
    <row r="185" spans="2:4" ht="17.5">
      <c r="B185" s="49" t="s">
        <v>2613</v>
      </c>
      <c r="C185" s="50" t="s">
        <v>2614</v>
      </c>
      <c r="D185" s="42" t="s">
        <v>2241</v>
      </c>
    </row>
    <row r="186" spans="2:4" ht="17.5">
      <c r="B186" s="49" t="s">
        <v>2615</v>
      </c>
      <c r="C186" s="50" t="s">
        <v>2616</v>
      </c>
      <c r="D186" s="42" t="s">
        <v>2241</v>
      </c>
    </row>
    <row r="187" spans="2:4" ht="17.5">
      <c r="B187" s="49" t="s">
        <v>2617</v>
      </c>
      <c r="C187" s="50" t="s">
        <v>2618</v>
      </c>
      <c r="D187" s="42" t="s">
        <v>2241</v>
      </c>
    </row>
    <row r="188" spans="2:4" ht="17.5">
      <c r="B188" s="49" t="s">
        <v>2619</v>
      </c>
      <c r="C188" s="50" t="s">
        <v>2620</v>
      </c>
      <c r="D188" s="42" t="s">
        <v>2241</v>
      </c>
    </row>
    <row r="189" spans="2:4" ht="17.5">
      <c r="B189" s="49" t="s">
        <v>2621</v>
      </c>
      <c r="C189" s="50" t="s">
        <v>2622</v>
      </c>
      <c r="D189" s="42" t="s">
        <v>2241</v>
      </c>
    </row>
    <row r="190" spans="2:4" ht="17.5">
      <c r="B190" s="49" t="s">
        <v>2623</v>
      </c>
      <c r="C190" s="50" t="s">
        <v>2624</v>
      </c>
      <c r="D190" s="42" t="s">
        <v>2241</v>
      </c>
    </row>
    <row r="191" spans="2:4" ht="17.5">
      <c r="B191" s="49" t="s">
        <v>2625</v>
      </c>
      <c r="C191" s="50" t="s">
        <v>2626</v>
      </c>
      <c r="D191" s="46" t="s">
        <v>2627</v>
      </c>
    </row>
    <row r="192" spans="2:4" ht="17.5">
      <c r="B192" s="49" t="s">
        <v>2628</v>
      </c>
      <c r="C192" s="50" t="s">
        <v>2629</v>
      </c>
      <c r="D192" s="42" t="s">
        <v>2241</v>
      </c>
    </row>
    <row r="193" spans="2:4" ht="17.5">
      <c r="B193" s="49" t="s">
        <v>2630</v>
      </c>
      <c r="C193" s="50" t="s">
        <v>2631</v>
      </c>
      <c r="D193" s="42" t="s">
        <v>2241</v>
      </c>
    </row>
    <row r="194" spans="2:4" ht="17.5">
      <c r="B194" s="49" t="s">
        <v>2632</v>
      </c>
      <c r="C194" s="50" t="s">
        <v>2633</v>
      </c>
      <c r="D194" s="42" t="s">
        <v>2241</v>
      </c>
    </row>
    <row r="195" spans="2:4" ht="17.5">
      <c r="B195" s="49" t="s">
        <v>2634</v>
      </c>
      <c r="C195" s="50" t="s">
        <v>2635</v>
      </c>
      <c r="D195" s="42" t="s">
        <v>2241</v>
      </c>
    </row>
    <row r="196" spans="2:4" ht="17.5">
      <c r="B196" s="49" t="s">
        <v>2636</v>
      </c>
      <c r="C196" s="50" t="s">
        <v>2637</v>
      </c>
      <c r="D196" s="42" t="s">
        <v>2241</v>
      </c>
    </row>
    <row r="197" spans="2:4" ht="17.5">
      <c r="B197" s="49" t="s">
        <v>2638</v>
      </c>
      <c r="C197" s="50" t="s">
        <v>2639</v>
      </c>
      <c r="D197" s="42" t="s">
        <v>2241</v>
      </c>
    </row>
    <row r="198" spans="2:4" ht="17.5">
      <c r="B198" s="49" t="s">
        <v>2640</v>
      </c>
      <c r="C198" s="50" t="s">
        <v>2641</v>
      </c>
      <c r="D198" s="42" t="s">
        <v>2241</v>
      </c>
    </row>
    <row r="199" spans="2:4" ht="17.5">
      <c r="B199" s="49" t="s">
        <v>2642</v>
      </c>
      <c r="C199" s="50" t="s">
        <v>2643</v>
      </c>
      <c r="D199" s="42" t="s">
        <v>2241</v>
      </c>
    </row>
    <row r="200" spans="2:4" ht="17.5">
      <c r="B200" s="49" t="s">
        <v>2644</v>
      </c>
      <c r="C200" s="50" t="s">
        <v>2645</v>
      </c>
      <c r="D200" s="42" t="s">
        <v>2241</v>
      </c>
    </row>
    <row r="201" spans="2:4" ht="17.5">
      <c r="B201" s="49" t="s">
        <v>2646</v>
      </c>
      <c r="C201" s="50" t="s">
        <v>2647</v>
      </c>
      <c r="D201" s="46" t="s">
        <v>2363</v>
      </c>
    </row>
    <row r="202" spans="2:4" ht="17.5">
      <c r="B202" s="49" t="s">
        <v>2648</v>
      </c>
      <c r="C202" s="50" t="s">
        <v>2649</v>
      </c>
      <c r="D202" s="42" t="s">
        <v>2241</v>
      </c>
    </row>
    <row r="203" spans="2:4" ht="17.5">
      <c r="B203" s="49" t="s">
        <v>2650</v>
      </c>
      <c r="C203" s="50" t="s">
        <v>2651</v>
      </c>
      <c r="D203" s="46" t="s">
        <v>2652</v>
      </c>
    </row>
    <row r="204" spans="2:4" ht="17.5">
      <c r="B204" s="49" t="s">
        <v>2653</v>
      </c>
      <c r="C204" s="50" t="s">
        <v>2654</v>
      </c>
      <c r="D204" s="42" t="s">
        <v>2241</v>
      </c>
    </row>
    <row r="205" spans="2:4" ht="17.5">
      <c r="B205" s="49" t="s">
        <v>2655</v>
      </c>
      <c r="C205" s="50" t="s">
        <v>2656</v>
      </c>
      <c r="D205" s="46" t="s">
        <v>2657</v>
      </c>
    </row>
    <row r="206" spans="2:4" ht="17.5">
      <c r="B206" s="49" t="s">
        <v>2658</v>
      </c>
      <c r="C206" s="50" t="s">
        <v>2659</v>
      </c>
      <c r="D206" s="46" t="s">
        <v>2657</v>
      </c>
    </row>
    <row r="207" spans="2:4" ht="17.5">
      <c r="B207" s="49" t="s">
        <v>2660</v>
      </c>
      <c r="C207" s="50" t="s">
        <v>2661</v>
      </c>
      <c r="D207" s="42" t="s">
        <v>2241</v>
      </c>
    </row>
    <row r="208" spans="2:4" ht="17.5">
      <c r="B208" s="49" t="s">
        <v>2662</v>
      </c>
      <c r="C208" s="50" t="s">
        <v>2663</v>
      </c>
      <c r="D208" s="42" t="s">
        <v>2241</v>
      </c>
    </row>
    <row r="209" spans="2:23" ht="17.5">
      <c r="B209" s="49" t="s">
        <v>2664</v>
      </c>
      <c r="C209" s="50" t="s">
        <v>2665</v>
      </c>
      <c r="D209" s="42" t="s">
        <v>2241</v>
      </c>
    </row>
    <row r="210" spans="2:23" ht="17.5">
      <c r="B210" s="49" t="s">
        <v>2666</v>
      </c>
      <c r="C210" s="50" t="s">
        <v>2667</v>
      </c>
      <c r="D210" s="42" t="s">
        <v>2241</v>
      </c>
    </row>
    <row r="211" spans="2:23" ht="17.5">
      <c r="B211" s="49" t="s">
        <v>2668</v>
      </c>
      <c r="C211" s="50" t="s">
        <v>2669</v>
      </c>
      <c r="D211" s="46" t="s">
        <v>2363</v>
      </c>
    </row>
    <row r="212" spans="2:23" ht="17.5">
      <c r="B212" s="49" t="s">
        <v>2670</v>
      </c>
      <c r="C212" s="50" t="s">
        <v>2671</v>
      </c>
      <c r="D212" s="46" t="s">
        <v>2363</v>
      </c>
    </row>
    <row r="213" spans="2:23" ht="17.5">
      <c r="B213" s="49" t="s">
        <v>2672</v>
      </c>
      <c r="C213" s="50" t="s">
        <v>2673</v>
      </c>
      <c r="D213" s="46" t="s">
        <v>2363</v>
      </c>
    </row>
    <row r="214" spans="2:23" ht="17.5">
      <c r="B214" s="49" t="s">
        <v>2674</v>
      </c>
      <c r="C214" s="50" t="s">
        <v>2675</v>
      </c>
      <c r="D214" s="42" t="s">
        <v>2241</v>
      </c>
    </row>
    <row r="215" spans="2:23" ht="17.5">
      <c r="B215" s="49" t="s">
        <v>2676</v>
      </c>
      <c r="C215" s="50" t="s">
        <v>2677</v>
      </c>
      <c r="D215" s="42" t="s">
        <v>2241</v>
      </c>
    </row>
    <row r="216" spans="2:23" ht="17.5">
      <c r="B216" s="49" t="s">
        <v>2678</v>
      </c>
      <c r="C216" s="50" t="s">
        <v>2679</v>
      </c>
      <c r="D216" s="42" t="s">
        <v>2241</v>
      </c>
    </row>
    <row r="217" spans="2:23" ht="17.5">
      <c r="B217" s="49" t="s">
        <v>2680</v>
      </c>
      <c r="C217" s="50" t="s">
        <v>2681</v>
      </c>
      <c r="D217" s="42" t="s">
        <v>2241</v>
      </c>
    </row>
    <row r="218" spans="2:23" ht="17.5">
      <c r="B218" s="49" t="s">
        <v>2682</v>
      </c>
      <c r="C218" s="50" t="s">
        <v>2683</v>
      </c>
      <c r="D218" s="42" t="s">
        <v>2241</v>
      </c>
    </row>
    <row r="219" spans="2:23" ht="17.5">
      <c r="B219" s="49" t="s">
        <v>2684</v>
      </c>
      <c r="C219" s="50" t="s">
        <v>2685</v>
      </c>
      <c r="D219" s="42" t="s">
        <v>2241</v>
      </c>
    </row>
    <row r="220" spans="2:23" ht="17.5">
      <c r="B220" s="49" t="s">
        <v>2686</v>
      </c>
      <c r="C220" s="50" t="s">
        <v>2687</v>
      </c>
      <c r="D220" s="42" t="s">
        <v>2241</v>
      </c>
    </row>
    <row r="221" spans="2:23" ht="17.5">
      <c r="B221" s="49" t="s">
        <v>2688</v>
      </c>
      <c r="C221" s="50" t="s">
        <v>2689</v>
      </c>
      <c r="D221" s="42" t="s">
        <v>2241</v>
      </c>
    </row>
    <row r="222" spans="2:23" ht="21.65" customHeight="1"/>
    <row r="223" spans="2:23" ht="21.65" customHeight="1">
      <c r="B223" s="189" t="s">
        <v>2690</v>
      </c>
      <c r="C223" s="190"/>
      <c r="D223" s="191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ht="21.65" customHeight="1" thickBot="1">
      <c r="B224" s="6"/>
      <c r="C224" s="7"/>
      <c r="D224" s="7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2:23" ht="21.65" customHeight="1" thickBot="1">
      <c r="B225" s="192" t="s">
        <v>202</v>
      </c>
      <c r="C225" s="192"/>
      <c r="D225" s="192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</row>
    <row r="226" spans="2:23" ht="21.65" customHeight="1"/>
    <row r="227" spans="2:23" ht="21.65" customHeight="1"/>
    <row r="228" spans="2:23" ht="21.65" customHeight="1"/>
    <row r="229" spans="2:23" ht="21.65" customHeight="1"/>
    <row r="230" spans="2:23" ht="21.65" customHeight="1"/>
    <row r="231" spans="2:23" ht="21.65" customHeight="1"/>
    <row r="232" spans="2:23" ht="21.65" customHeight="1"/>
    <row r="233" spans="2:23" ht="21.65" customHeight="1"/>
    <row r="234" spans="2:23" ht="21.65" customHeight="1"/>
    <row r="235" spans="2:23" ht="21.65" customHeight="1"/>
    <row r="236" spans="2:23" ht="21.65" customHeight="1"/>
    <row r="237" spans="2:23" ht="21.65" customHeight="1"/>
    <row r="238" spans="2:23" ht="21.65" customHeight="1"/>
    <row r="239" spans="2:23" ht="21.65" customHeight="1"/>
    <row r="240" spans="2:23" ht="21.65" customHeight="1"/>
    <row r="241" ht="21.65" customHeight="1"/>
    <row r="242" ht="21.65" customHeight="1"/>
    <row r="243" ht="21.65" customHeight="1"/>
    <row r="244" ht="21.65" customHeight="1"/>
    <row r="245" ht="21.65" customHeight="1"/>
    <row r="246" ht="21.65" customHeight="1"/>
    <row r="247" ht="21.65" customHeight="1"/>
    <row r="248" ht="21.65" customHeight="1"/>
    <row r="249" ht="21.65" customHeight="1"/>
    <row r="250" ht="21.65" customHeight="1"/>
    <row r="251" ht="21.65" customHeight="1"/>
    <row r="252" ht="21.65" customHeight="1"/>
    <row r="253" ht="21.65" customHeight="1"/>
    <row r="254" ht="21.65" customHeight="1"/>
    <row r="255" ht="21.65" customHeight="1"/>
    <row r="256" ht="21.65" customHeight="1"/>
    <row r="257" ht="21.65" customHeight="1"/>
    <row r="258" ht="21.65" customHeight="1"/>
    <row r="259" ht="21.65" customHeight="1"/>
    <row r="260" ht="21.65" customHeight="1"/>
    <row r="261" ht="21.65" customHeight="1"/>
    <row r="262" ht="21.65" customHeight="1"/>
    <row r="263" ht="21.65" customHeight="1"/>
    <row r="264" ht="21.65" customHeight="1"/>
    <row r="265" ht="21.65" customHeight="1"/>
    <row r="266" ht="21.65" customHeight="1"/>
    <row r="267" ht="21.65" customHeight="1"/>
    <row r="268" ht="21.65" customHeight="1"/>
    <row r="269" ht="21.65" customHeight="1"/>
    <row r="270" ht="21.65" customHeight="1"/>
    <row r="271" ht="21.65" customHeight="1"/>
    <row r="272" ht="21.65" customHeight="1"/>
    <row r="273" ht="21.65" customHeight="1"/>
    <row r="274" ht="21.65" customHeight="1"/>
    <row r="275" ht="21.65" customHeight="1"/>
    <row r="276" ht="21.65" customHeight="1"/>
    <row r="277" ht="21.65" customHeight="1"/>
    <row r="278" ht="21.65" customHeight="1"/>
    <row r="279" ht="21.65" customHeight="1"/>
    <row r="280" ht="21.65" customHeight="1"/>
    <row r="281" ht="21.65" customHeight="1"/>
    <row r="282" ht="21.65" customHeight="1"/>
    <row r="283" ht="21.65" customHeight="1"/>
    <row r="284" ht="21.65" customHeight="1"/>
    <row r="285" ht="21.65" customHeight="1"/>
    <row r="286" ht="21.65" customHeight="1"/>
    <row r="287" ht="21.65" customHeight="1"/>
    <row r="288" ht="21.65" customHeight="1"/>
    <row r="289" ht="21.65" customHeight="1"/>
    <row r="290" ht="21.65" customHeight="1"/>
    <row r="291" ht="21.65" customHeight="1"/>
    <row r="292" ht="21.65" customHeight="1"/>
    <row r="293" ht="21.65" customHeight="1"/>
    <row r="294" ht="21.65" customHeight="1"/>
    <row r="295" ht="21.65" customHeight="1"/>
    <row r="296" ht="21.65" customHeight="1"/>
    <row r="297" ht="21.65" customHeight="1"/>
    <row r="298" ht="21.65" customHeight="1"/>
    <row r="299" ht="21.65" customHeight="1"/>
    <row r="300" ht="21.65" customHeight="1"/>
    <row r="301" ht="21.65" customHeight="1"/>
    <row r="302" ht="21.65" customHeight="1"/>
    <row r="303" ht="21.65" customHeight="1"/>
    <row r="304" ht="21.65" customHeight="1"/>
    <row r="305" ht="21.65" customHeight="1"/>
    <row r="306" ht="21.65" customHeight="1"/>
    <row r="307" ht="21.65" customHeight="1"/>
    <row r="308" ht="21.65" customHeight="1"/>
    <row r="309" ht="21.65" customHeight="1"/>
    <row r="310" ht="21.65" customHeight="1"/>
    <row r="311" ht="21.65" customHeight="1"/>
    <row r="312" ht="21.65" customHeight="1"/>
    <row r="313" ht="21.65" customHeight="1"/>
    <row r="314" ht="21.65" customHeight="1"/>
    <row r="315" ht="21.65" customHeight="1"/>
    <row r="316" ht="21.65" customHeight="1"/>
    <row r="317" ht="21.65" customHeight="1"/>
    <row r="318" ht="21.65" customHeight="1"/>
    <row r="319" ht="21.65" customHeight="1"/>
    <row r="320" ht="21.65" customHeight="1"/>
    <row r="321" ht="21.65" customHeight="1"/>
    <row r="322" ht="17.5"/>
    <row r="323" ht="17.5"/>
    <row r="324" ht="17.5"/>
    <row r="325" ht="19" customHeight="1"/>
    <row r="326" ht="19" customHeight="1"/>
    <row r="327" ht="19" customHeight="1"/>
    <row r="328" ht="19" customHeight="1"/>
    <row r="329" ht="19" customHeight="1"/>
    <row r="330" ht="19" customHeight="1"/>
    <row r="331" ht="19" customHeight="1"/>
    <row r="332" ht="19" customHeight="1"/>
    <row r="333" ht="19" customHeight="1"/>
    <row r="334" ht="19" customHeight="1"/>
    <row r="335" ht="19" customHeight="1"/>
    <row r="336" ht="19" customHeight="1"/>
    <row r="337" ht="19" customHeight="1"/>
    <row r="338" ht="19" customHeight="1"/>
    <row r="339" ht="19" customHeight="1"/>
    <row r="340" ht="19" customHeight="1"/>
    <row r="341" ht="19" customHeight="1"/>
  </sheetData>
  <sheetProtection algorithmName="SHA-512" hashValue="+W++ynlANnX77TbTDZSftrVnMXyi86IUyZmstu8qMmCFcgqw9H35kXPRloIjCssp1EmWpelh7DoHsuxxFqh/Jg==" saltValue="tlU+FJW0AMUZT6M5kIbnoA==" spinCount="100000" sheet="1" objects="1" scenarios="1"/>
  <mergeCells count="3">
    <mergeCell ref="B2:D2"/>
    <mergeCell ref="B223:D223"/>
    <mergeCell ref="B225:D2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0" tint="-0.499984740745262"/>
  </sheetPr>
  <dimension ref="A1:W340"/>
  <sheetViews>
    <sheetView workbookViewId="0">
      <selection activeCell="C28" sqref="C28"/>
    </sheetView>
  </sheetViews>
  <sheetFormatPr defaultColWidth="0" defaultRowHeight="19" customHeight="1" zeroHeight="1"/>
  <cols>
    <col min="1" max="1" width="6.81640625" style="39" customWidth="1"/>
    <col min="2" max="2" width="7.81640625" style="39" bestFit="1" customWidth="1"/>
    <col min="3" max="3" width="76.54296875" style="39" bestFit="1" customWidth="1"/>
    <col min="4" max="4" width="92.1796875" style="39" bestFit="1" customWidth="1"/>
    <col min="5" max="7" width="14.1796875" style="39" customWidth="1"/>
    <col min="8" max="16384" width="9.1796875" style="39" hidden="1"/>
  </cols>
  <sheetData>
    <row r="1" spans="2:4" ht="18" thickBot="1"/>
    <row r="2" spans="2:4" ht="28">
      <c r="B2" s="186" t="s">
        <v>2221</v>
      </c>
      <c r="C2" s="187"/>
      <c r="D2" s="188"/>
    </row>
    <row r="3" spans="2:4" ht="19.5" customHeight="1" thickBot="1"/>
    <row r="4" spans="2:4" ht="18">
      <c r="B4" s="40" t="s">
        <v>1317</v>
      </c>
      <c r="C4" s="40" t="s">
        <v>2222</v>
      </c>
      <c r="D4" s="41" t="s">
        <v>2223</v>
      </c>
    </row>
    <row r="5" spans="2:4" ht="17.5">
      <c r="B5" s="49" t="s">
        <v>2224</v>
      </c>
      <c r="C5" s="50" t="s">
        <v>2225</v>
      </c>
      <c r="D5" s="42" t="s">
        <v>2226</v>
      </c>
    </row>
    <row r="6" spans="2:4" ht="17.5">
      <c r="B6" s="49" t="s">
        <v>2227</v>
      </c>
      <c r="C6" s="50" t="s">
        <v>2228</v>
      </c>
      <c r="D6" s="42" t="s">
        <v>2229</v>
      </c>
    </row>
    <row r="7" spans="2:4" ht="17.5">
      <c r="B7" s="49" t="s">
        <v>2233</v>
      </c>
      <c r="C7" s="50" t="s">
        <v>2234</v>
      </c>
      <c r="D7" s="43" t="s">
        <v>2235</v>
      </c>
    </row>
    <row r="8" spans="2:4" ht="17.5">
      <c r="B8" s="49" t="s">
        <v>2236</v>
      </c>
      <c r="C8" s="50" t="s">
        <v>2237</v>
      </c>
      <c r="D8" s="42" t="s">
        <v>2238</v>
      </c>
    </row>
    <row r="9" spans="2:4" ht="17.5">
      <c r="B9" s="49" t="s">
        <v>2242</v>
      </c>
      <c r="C9" s="50" t="s">
        <v>2243</v>
      </c>
      <c r="D9" s="42" t="s">
        <v>2244</v>
      </c>
    </row>
    <row r="10" spans="2:4" ht="17.5">
      <c r="B10" s="49" t="s">
        <v>2248</v>
      </c>
      <c r="C10" s="50" t="s">
        <v>2249</v>
      </c>
      <c r="D10" s="42" t="s">
        <v>2250</v>
      </c>
    </row>
    <row r="11" spans="2:4" ht="17.5">
      <c r="B11" s="49" t="s">
        <v>2256</v>
      </c>
      <c r="C11" s="50" t="s">
        <v>2257</v>
      </c>
      <c r="D11" s="42" t="s">
        <v>2241</v>
      </c>
    </row>
    <row r="12" spans="2:4" ht="17.5">
      <c r="B12" s="49" t="s">
        <v>2258</v>
      </c>
      <c r="C12" s="50" t="s">
        <v>2259</v>
      </c>
      <c r="D12" s="42" t="s">
        <v>2260</v>
      </c>
    </row>
    <row r="13" spans="2:4" ht="17.5">
      <c r="B13" s="49" t="s">
        <v>2267</v>
      </c>
      <c r="C13" s="50" t="s">
        <v>2268</v>
      </c>
      <c r="D13" s="42" t="s">
        <v>2269</v>
      </c>
    </row>
    <row r="14" spans="2:4" ht="17.5">
      <c r="B14" s="49" t="s">
        <v>2275</v>
      </c>
      <c r="C14" s="50" t="s">
        <v>2276</v>
      </c>
      <c r="D14" s="42" t="s">
        <v>2277</v>
      </c>
    </row>
    <row r="15" spans="2:4" ht="17.5">
      <c r="B15" s="49" t="s">
        <v>2278</v>
      </c>
      <c r="C15" s="50" t="s">
        <v>2279</v>
      </c>
      <c r="D15" s="42" t="s">
        <v>2241</v>
      </c>
    </row>
    <row r="16" spans="2:4" ht="17.5">
      <c r="B16" s="49" t="s">
        <v>2280</v>
      </c>
      <c r="C16" s="50" t="s">
        <v>2281</v>
      </c>
      <c r="D16" s="42" t="s">
        <v>2282</v>
      </c>
    </row>
    <row r="17" spans="2:5" s="44" customFormat="1" ht="18">
      <c r="B17" s="49" t="s">
        <v>2283</v>
      </c>
      <c r="C17" s="50" t="s">
        <v>2284</v>
      </c>
      <c r="D17" s="42" t="s">
        <v>2285</v>
      </c>
      <c r="E17" s="39"/>
    </row>
    <row r="18" spans="2:5" ht="17.5">
      <c r="B18" s="49" t="s">
        <v>2290</v>
      </c>
      <c r="C18" s="50" t="s">
        <v>2291</v>
      </c>
      <c r="D18" s="42" t="s">
        <v>2292</v>
      </c>
    </row>
    <row r="19" spans="2:5" ht="17.5">
      <c r="B19" s="49" t="s">
        <v>2295</v>
      </c>
      <c r="C19" s="50" t="s">
        <v>2296</v>
      </c>
      <c r="D19" s="42" t="s">
        <v>2297</v>
      </c>
    </row>
    <row r="20" spans="2:5" ht="17.5">
      <c r="B20" s="49" t="s">
        <v>2298</v>
      </c>
      <c r="C20" s="50" t="s">
        <v>2299</v>
      </c>
      <c r="D20" s="42" t="s">
        <v>2241</v>
      </c>
    </row>
    <row r="21" spans="2:5" ht="17.5">
      <c r="B21" s="49" t="s">
        <v>2302</v>
      </c>
      <c r="C21" s="50" t="s">
        <v>2303</v>
      </c>
      <c r="D21" s="42" t="s">
        <v>2241</v>
      </c>
    </row>
    <row r="22" spans="2:5" ht="17.5">
      <c r="B22" s="49" t="s">
        <v>2307</v>
      </c>
      <c r="C22" s="50" t="s">
        <v>2308</v>
      </c>
      <c r="D22" s="42" t="s">
        <v>2241</v>
      </c>
    </row>
    <row r="23" spans="2:5" ht="17.5">
      <c r="B23" s="49" t="s">
        <v>2309</v>
      </c>
      <c r="C23" s="50" t="s">
        <v>2310</v>
      </c>
      <c r="D23" s="42" t="s">
        <v>2311</v>
      </c>
    </row>
    <row r="24" spans="2:5" s="45" customFormat="1" ht="17.5">
      <c r="B24" s="49" t="s">
        <v>2316</v>
      </c>
      <c r="C24" s="50" t="s">
        <v>2317</v>
      </c>
      <c r="D24" s="42" t="s">
        <v>2282</v>
      </c>
      <c r="E24" s="39"/>
    </row>
    <row r="25" spans="2:5" ht="17.5">
      <c r="B25" s="49" t="s">
        <v>2318</v>
      </c>
      <c r="C25" s="50" t="s">
        <v>2319</v>
      </c>
      <c r="D25" s="42" t="s">
        <v>2232</v>
      </c>
    </row>
    <row r="26" spans="2:5" ht="17.5">
      <c r="B26" s="49" t="s">
        <v>2336</v>
      </c>
      <c r="C26" s="50" t="s">
        <v>2337</v>
      </c>
      <c r="D26" s="42" t="s">
        <v>2338</v>
      </c>
    </row>
    <row r="27" spans="2:5" ht="17.5">
      <c r="B27" s="49" t="s">
        <v>2346</v>
      </c>
      <c r="C27" s="50" t="s">
        <v>2347</v>
      </c>
      <c r="D27" s="42" t="s">
        <v>2241</v>
      </c>
    </row>
    <row r="28" spans="2:5" ht="17.5">
      <c r="B28" s="49" t="s">
        <v>2350</v>
      </c>
      <c r="C28" s="50" t="s">
        <v>2351</v>
      </c>
      <c r="D28" s="42" t="s">
        <v>2352</v>
      </c>
    </row>
    <row r="29" spans="2:5" ht="17.5">
      <c r="B29" s="49" t="s">
        <v>2353</v>
      </c>
      <c r="C29" s="50" t="s">
        <v>2354</v>
      </c>
      <c r="D29" s="42" t="s">
        <v>2355</v>
      </c>
    </row>
    <row r="30" spans="2:5" ht="17.5">
      <c r="B30" s="49" t="s">
        <v>2359</v>
      </c>
      <c r="C30" s="50" t="s">
        <v>2360</v>
      </c>
      <c r="D30" s="42" t="s">
        <v>2241</v>
      </c>
    </row>
    <row r="31" spans="2:5" ht="17.5">
      <c r="B31" s="49" t="s">
        <v>2374</v>
      </c>
      <c r="C31" s="50" t="s">
        <v>2375</v>
      </c>
      <c r="D31" s="42" t="s">
        <v>2241</v>
      </c>
    </row>
    <row r="32" spans="2:5" ht="17.5">
      <c r="B32" s="49" t="s">
        <v>2376</v>
      </c>
      <c r="C32" s="50" t="s">
        <v>2377</v>
      </c>
      <c r="D32" s="42" t="s">
        <v>2378</v>
      </c>
    </row>
    <row r="33" spans="2:5" ht="17.5">
      <c r="B33" s="49" t="s">
        <v>2383</v>
      </c>
      <c r="C33" s="50" t="s">
        <v>2384</v>
      </c>
      <c r="D33" s="42" t="s">
        <v>2241</v>
      </c>
    </row>
    <row r="34" spans="2:5" ht="17.5">
      <c r="B34" s="49" t="s">
        <v>2389</v>
      </c>
      <c r="C34" s="50" t="s">
        <v>2390</v>
      </c>
      <c r="D34" s="42" t="s">
        <v>2241</v>
      </c>
    </row>
    <row r="35" spans="2:5" ht="17.5">
      <c r="B35" s="49" t="s">
        <v>2391</v>
      </c>
      <c r="C35" s="50" t="s">
        <v>2392</v>
      </c>
      <c r="D35" s="42" t="s">
        <v>2241</v>
      </c>
    </row>
    <row r="36" spans="2:5" ht="17.5">
      <c r="B36" s="49" t="s">
        <v>2393</v>
      </c>
      <c r="C36" s="50" t="s">
        <v>2394</v>
      </c>
      <c r="D36" s="42" t="s">
        <v>2241</v>
      </c>
    </row>
    <row r="37" spans="2:5" ht="17.5">
      <c r="B37" s="49" t="s">
        <v>2403</v>
      </c>
      <c r="C37" s="50" t="s">
        <v>2404</v>
      </c>
      <c r="D37" s="42" t="s">
        <v>2241</v>
      </c>
    </row>
    <row r="38" spans="2:5" s="44" customFormat="1" ht="18">
      <c r="B38" s="49" t="s">
        <v>2407</v>
      </c>
      <c r="C38" s="50" t="s">
        <v>2408</v>
      </c>
      <c r="D38" s="42" t="s">
        <v>2409</v>
      </c>
      <c r="E38" s="39"/>
    </row>
    <row r="39" spans="2:5" ht="17.5">
      <c r="B39" s="49" t="s">
        <v>2410</v>
      </c>
      <c r="C39" s="50" t="s">
        <v>2411</v>
      </c>
      <c r="D39" s="42" t="s">
        <v>2241</v>
      </c>
    </row>
    <row r="40" spans="2:5" s="44" customFormat="1" ht="18">
      <c r="B40" s="49" t="s">
        <v>2416</v>
      </c>
      <c r="C40" s="50" t="s">
        <v>2417</v>
      </c>
      <c r="D40" s="42" t="s">
        <v>2241</v>
      </c>
      <c r="E40" s="39"/>
    </row>
    <row r="41" spans="2:5" ht="17.5">
      <c r="B41" s="49" t="s">
        <v>2420</v>
      </c>
      <c r="C41" s="50" t="s">
        <v>2421</v>
      </c>
      <c r="D41" s="42" t="s">
        <v>2241</v>
      </c>
    </row>
    <row r="42" spans="2:5" ht="17.5">
      <c r="B42" s="49" t="s">
        <v>2422</v>
      </c>
      <c r="C42" s="50" t="s">
        <v>2423</v>
      </c>
      <c r="D42" s="42" t="s">
        <v>2241</v>
      </c>
    </row>
    <row r="43" spans="2:5" ht="17.5">
      <c r="B43" s="49" t="s">
        <v>2424</v>
      </c>
      <c r="C43" s="50" t="s">
        <v>2425</v>
      </c>
      <c r="D43" s="42" t="s">
        <v>2241</v>
      </c>
    </row>
    <row r="44" spans="2:5" ht="17.5">
      <c r="B44" s="49" t="s">
        <v>2426</v>
      </c>
      <c r="C44" s="50" t="s">
        <v>2427</v>
      </c>
      <c r="D44" s="42" t="s">
        <v>2241</v>
      </c>
    </row>
    <row r="45" spans="2:5" ht="17.5">
      <c r="B45" s="49" t="s">
        <v>2440</v>
      </c>
      <c r="C45" s="50" t="s">
        <v>2441</v>
      </c>
      <c r="D45" s="42" t="s">
        <v>2241</v>
      </c>
    </row>
    <row r="46" spans="2:5" ht="17.5">
      <c r="B46" s="49" t="s">
        <v>2452</v>
      </c>
      <c r="C46" s="50" t="s">
        <v>2453</v>
      </c>
      <c r="D46" s="42" t="s">
        <v>2363</v>
      </c>
    </row>
    <row r="47" spans="2:5" ht="17.5">
      <c r="B47" s="49" t="s">
        <v>2459</v>
      </c>
      <c r="C47" s="50" t="s">
        <v>2460</v>
      </c>
      <c r="D47" s="42" t="s">
        <v>2241</v>
      </c>
    </row>
    <row r="48" spans="2:5" ht="17.5">
      <c r="B48" s="49" t="s">
        <v>2466</v>
      </c>
      <c r="C48" s="50" t="s">
        <v>2467</v>
      </c>
      <c r="D48" s="42" t="s">
        <v>2241</v>
      </c>
    </row>
    <row r="49" spans="2:5" ht="17.5">
      <c r="B49" s="49" t="s">
        <v>2471</v>
      </c>
      <c r="C49" s="50" t="s">
        <v>2472</v>
      </c>
      <c r="D49" s="42" t="s">
        <v>2241</v>
      </c>
    </row>
    <row r="50" spans="2:5" ht="17.5">
      <c r="B50" s="49" t="s">
        <v>2483</v>
      </c>
      <c r="C50" s="50" t="s">
        <v>2484</v>
      </c>
      <c r="D50" s="42" t="s">
        <v>2485</v>
      </c>
    </row>
    <row r="51" spans="2:5" ht="17.5">
      <c r="B51" s="49" t="s">
        <v>2486</v>
      </c>
      <c r="C51" s="50" t="s">
        <v>2487</v>
      </c>
      <c r="D51" s="42" t="s">
        <v>2241</v>
      </c>
    </row>
    <row r="52" spans="2:5" ht="17.5">
      <c r="B52" s="49" t="s">
        <v>2488</v>
      </c>
      <c r="C52" s="50" t="s">
        <v>2489</v>
      </c>
      <c r="D52" s="42" t="s">
        <v>2241</v>
      </c>
    </row>
    <row r="53" spans="2:5" s="44" customFormat="1" ht="18">
      <c r="B53" s="49" t="s">
        <v>2490</v>
      </c>
      <c r="C53" s="50" t="s">
        <v>2491</v>
      </c>
      <c r="D53" s="42" t="s">
        <v>2241</v>
      </c>
      <c r="E53" s="39"/>
    </row>
    <row r="54" spans="2:5" ht="17.5">
      <c r="B54" s="49" t="s">
        <v>2492</v>
      </c>
      <c r="C54" s="50" t="s">
        <v>2493</v>
      </c>
      <c r="D54" s="42" t="s">
        <v>2241</v>
      </c>
    </row>
    <row r="55" spans="2:5" ht="17.5">
      <c r="B55" s="49" t="s">
        <v>2496</v>
      </c>
      <c r="C55" s="50" t="s">
        <v>2497</v>
      </c>
      <c r="D55" s="42" t="s">
        <v>2241</v>
      </c>
    </row>
    <row r="56" spans="2:5" ht="17.5">
      <c r="B56" s="49" t="s">
        <v>2506</v>
      </c>
      <c r="C56" s="50" t="s">
        <v>2507</v>
      </c>
      <c r="D56" s="42" t="s">
        <v>2241</v>
      </c>
    </row>
    <row r="57" spans="2:5" ht="17.5">
      <c r="B57" s="49" t="s">
        <v>2516</v>
      </c>
      <c r="C57" s="50" t="s">
        <v>2517</v>
      </c>
      <c r="D57" s="42" t="s">
        <v>2241</v>
      </c>
    </row>
    <row r="58" spans="2:5" ht="17.5">
      <c r="B58" s="49" t="s">
        <v>2516</v>
      </c>
      <c r="C58" s="50" t="s">
        <v>2518</v>
      </c>
      <c r="D58" s="42" t="s">
        <v>2241</v>
      </c>
    </row>
    <row r="59" spans="2:5" ht="17.5">
      <c r="B59" s="49" t="s">
        <v>2516</v>
      </c>
      <c r="C59" s="50" t="s">
        <v>2519</v>
      </c>
      <c r="D59" s="42" t="s">
        <v>2241</v>
      </c>
    </row>
    <row r="60" spans="2:5" ht="17.5">
      <c r="B60" s="49" t="s">
        <v>2516</v>
      </c>
      <c r="C60" s="50" t="s">
        <v>2520</v>
      </c>
      <c r="D60" s="42" t="s">
        <v>2241</v>
      </c>
    </row>
    <row r="61" spans="2:5" ht="17.5">
      <c r="B61" s="49" t="s">
        <v>2516</v>
      </c>
      <c r="C61" s="50" t="s">
        <v>2521</v>
      </c>
      <c r="D61" s="42" t="s">
        <v>2241</v>
      </c>
    </row>
    <row r="62" spans="2:5" ht="17.5">
      <c r="B62" s="49" t="s">
        <v>2516</v>
      </c>
      <c r="C62" s="50" t="s">
        <v>2522</v>
      </c>
      <c r="D62" s="42" t="s">
        <v>2241</v>
      </c>
    </row>
    <row r="63" spans="2:5" ht="17.5">
      <c r="B63" s="49" t="s">
        <v>2516</v>
      </c>
      <c r="C63" s="50" t="s">
        <v>2523</v>
      </c>
      <c r="D63" s="42" t="s">
        <v>2241</v>
      </c>
    </row>
    <row r="64" spans="2:5" ht="17.5">
      <c r="B64" s="49" t="s">
        <v>2516</v>
      </c>
      <c r="C64" s="50" t="s">
        <v>2524</v>
      </c>
      <c r="D64" s="42" t="s">
        <v>2241</v>
      </c>
    </row>
    <row r="65" spans="2:4" ht="17.5">
      <c r="B65" s="49" t="s">
        <v>2516</v>
      </c>
      <c r="C65" s="50" t="s">
        <v>2525</v>
      </c>
      <c r="D65" s="42" t="s">
        <v>2241</v>
      </c>
    </row>
    <row r="66" spans="2:4" ht="17.5">
      <c r="B66" s="49" t="s">
        <v>2516</v>
      </c>
      <c r="C66" s="50" t="s">
        <v>2526</v>
      </c>
      <c r="D66" s="42" t="s">
        <v>2241</v>
      </c>
    </row>
    <row r="67" spans="2:4" ht="17.5">
      <c r="B67" s="49" t="s">
        <v>2516</v>
      </c>
      <c r="C67" s="50" t="s">
        <v>2527</v>
      </c>
      <c r="D67" s="42" t="s">
        <v>2241</v>
      </c>
    </row>
    <row r="68" spans="2:4" ht="17.5">
      <c r="B68" s="49" t="s">
        <v>2516</v>
      </c>
      <c r="C68" s="50" t="s">
        <v>2528</v>
      </c>
      <c r="D68" s="42" t="s">
        <v>2241</v>
      </c>
    </row>
    <row r="69" spans="2:4" ht="17.5">
      <c r="B69" s="49" t="s">
        <v>2516</v>
      </c>
      <c r="C69" s="50" t="s">
        <v>2529</v>
      </c>
      <c r="D69" s="42" t="s">
        <v>2241</v>
      </c>
    </row>
    <row r="70" spans="2:4" ht="17.5">
      <c r="B70" s="49" t="s">
        <v>2516</v>
      </c>
      <c r="C70" s="50" t="s">
        <v>2530</v>
      </c>
      <c r="D70" s="42" t="s">
        <v>2241</v>
      </c>
    </row>
    <row r="71" spans="2:4" ht="17.5">
      <c r="B71" s="49" t="s">
        <v>2516</v>
      </c>
      <c r="C71" s="50" t="s">
        <v>2531</v>
      </c>
      <c r="D71" s="42" t="s">
        <v>2241</v>
      </c>
    </row>
    <row r="72" spans="2:4" ht="17.5">
      <c r="B72" s="49" t="s">
        <v>2516</v>
      </c>
      <c r="C72" s="50" t="s">
        <v>2532</v>
      </c>
      <c r="D72" s="42" t="s">
        <v>2241</v>
      </c>
    </row>
    <row r="73" spans="2:4" ht="17.5">
      <c r="B73" s="49" t="s">
        <v>2516</v>
      </c>
      <c r="C73" s="50" t="s">
        <v>2533</v>
      </c>
      <c r="D73" s="42" t="s">
        <v>2241</v>
      </c>
    </row>
    <row r="74" spans="2:4" ht="17.5">
      <c r="B74" s="49" t="s">
        <v>2516</v>
      </c>
      <c r="C74" s="50" t="s">
        <v>2534</v>
      </c>
      <c r="D74" s="42" t="s">
        <v>2241</v>
      </c>
    </row>
    <row r="75" spans="2:4" ht="17.5">
      <c r="B75" s="49" t="s">
        <v>2516</v>
      </c>
      <c r="C75" s="50" t="s">
        <v>2535</v>
      </c>
      <c r="D75" s="42" t="s">
        <v>2241</v>
      </c>
    </row>
    <row r="76" spans="2:4" ht="17.5">
      <c r="B76" s="49" t="s">
        <v>2539</v>
      </c>
      <c r="C76" s="50" t="s">
        <v>2540</v>
      </c>
      <c r="D76" s="42" t="s">
        <v>2541</v>
      </c>
    </row>
    <row r="77" spans="2:4" ht="17.5">
      <c r="B77" s="49" t="s">
        <v>2542</v>
      </c>
      <c r="C77" s="50" t="s">
        <v>2543</v>
      </c>
      <c r="D77" s="42" t="s">
        <v>2544</v>
      </c>
    </row>
    <row r="78" spans="2:4" ht="17.5">
      <c r="B78" s="49" t="s">
        <v>2549</v>
      </c>
      <c r="C78" s="50" t="s">
        <v>2550</v>
      </c>
      <c r="D78" s="42" t="s">
        <v>2241</v>
      </c>
    </row>
    <row r="79" spans="2:4" ht="17.5">
      <c r="B79" s="49" t="s">
        <v>2555</v>
      </c>
      <c r="C79" s="50" t="s">
        <v>2556</v>
      </c>
      <c r="D79" s="42" t="s">
        <v>2241</v>
      </c>
    </row>
    <row r="80" spans="2:4" ht="17.5">
      <c r="B80" s="49" t="s">
        <v>2567</v>
      </c>
      <c r="C80" s="50" t="s">
        <v>2568</v>
      </c>
      <c r="D80" s="42" t="s">
        <v>2241</v>
      </c>
    </row>
    <row r="81" spans="2:23" ht="17.5">
      <c r="B81" s="49" t="s">
        <v>2571</v>
      </c>
      <c r="C81" s="50" t="s">
        <v>2572</v>
      </c>
      <c r="D81" s="42" t="s">
        <v>2241</v>
      </c>
    </row>
    <row r="82" spans="2:23" ht="17.5">
      <c r="B82" s="49" t="s">
        <v>2584</v>
      </c>
      <c r="C82" s="50" t="s">
        <v>2585</v>
      </c>
      <c r="D82" s="46" t="s">
        <v>2586</v>
      </c>
    </row>
    <row r="83" spans="2:23" ht="17.5">
      <c r="B83" s="49" t="s">
        <v>2593</v>
      </c>
      <c r="C83" s="51" t="s">
        <v>2594</v>
      </c>
      <c r="D83" s="42" t="s">
        <v>2241</v>
      </c>
    </row>
    <row r="84" spans="2:23" ht="17.5">
      <c r="B84" s="49" t="s">
        <v>2595</v>
      </c>
      <c r="C84" s="50" t="s">
        <v>2596</v>
      </c>
      <c r="D84" s="42" t="s">
        <v>2241</v>
      </c>
    </row>
    <row r="85" spans="2:23" ht="17.5">
      <c r="B85" s="49" t="s">
        <v>2609</v>
      </c>
      <c r="C85" s="50" t="s">
        <v>2610</v>
      </c>
      <c r="D85" s="42" t="s">
        <v>2241</v>
      </c>
    </row>
    <row r="86" spans="2:23" ht="17.5">
      <c r="B86" s="49" t="s">
        <v>2615</v>
      </c>
      <c r="C86" s="50" t="s">
        <v>2616</v>
      </c>
      <c r="D86" s="42" t="s">
        <v>2241</v>
      </c>
    </row>
    <row r="87" spans="2:23" ht="17.5">
      <c r="B87" s="49" t="s">
        <v>2623</v>
      </c>
      <c r="C87" s="50" t="s">
        <v>2624</v>
      </c>
      <c r="D87" s="42" t="s">
        <v>2241</v>
      </c>
    </row>
    <row r="88" spans="2:23" ht="17.5">
      <c r="B88" s="49" t="s">
        <v>2634</v>
      </c>
      <c r="C88" s="50" t="s">
        <v>2635</v>
      </c>
      <c r="D88" s="42" t="s">
        <v>2241</v>
      </c>
    </row>
    <row r="89" spans="2:23" ht="17.5">
      <c r="B89" s="49" t="s">
        <v>2636</v>
      </c>
      <c r="C89" s="50" t="s">
        <v>2637</v>
      </c>
      <c r="D89" s="42" t="s">
        <v>2241</v>
      </c>
    </row>
    <row r="90" spans="2:23" ht="17.5">
      <c r="B90" s="49" t="s">
        <v>2648</v>
      </c>
      <c r="C90" s="50" t="s">
        <v>2649</v>
      </c>
      <c r="D90" s="42" t="s">
        <v>2241</v>
      </c>
    </row>
    <row r="91" spans="2:23" ht="17.5">
      <c r="B91" s="49" t="s">
        <v>2653</v>
      </c>
      <c r="C91" s="50" t="s">
        <v>2654</v>
      </c>
      <c r="D91" s="42" t="s">
        <v>2241</v>
      </c>
    </row>
    <row r="92" spans="2:23" ht="17.5">
      <c r="B92" s="49" t="s">
        <v>2660</v>
      </c>
      <c r="C92" s="50" t="s">
        <v>2661</v>
      </c>
      <c r="D92" s="42" t="s">
        <v>2241</v>
      </c>
    </row>
    <row r="93" spans="2:23" ht="17.5">
      <c r="B93" s="49" t="s">
        <v>2688</v>
      </c>
      <c r="C93" s="50" t="s">
        <v>2689</v>
      </c>
      <c r="D93" s="42" t="s">
        <v>2241</v>
      </c>
    </row>
    <row r="94" spans="2:23" ht="21.65" customHeight="1"/>
    <row r="95" spans="2:23" ht="21.65" customHeight="1">
      <c r="B95" s="189" t="s">
        <v>2690</v>
      </c>
      <c r="C95" s="190"/>
      <c r="D95" s="191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ht="21.65" customHeight="1" thickBot="1">
      <c r="B96" s="6"/>
      <c r="C96" s="7"/>
      <c r="D96" s="7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2:23" ht="21.65" customHeight="1" thickBot="1">
      <c r="B97" s="192" t="s">
        <v>202</v>
      </c>
      <c r="C97" s="192"/>
      <c r="D97" s="192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</row>
    <row r="98" spans="2:23" ht="21.65" customHeight="1"/>
    <row r="99" spans="2:23" ht="21.65" customHeight="1"/>
    <row r="100" spans="2:23" ht="21.65" customHeight="1"/>
    <row r="101" spans="2:23" ht="21.65" customHeight="1"/>
    <row r="102" spans="2:23" ht="21.65" customHeight="1"/>
    <row r="103" spans="2:23" ht="21.65" customHeight="1"/>
    <row r="104" spans="2:23" ht="21.65" customHeight="1"/>
    <row r="105" spans="2:23" ht="21.65" customHeight="1"/>
    <row r="106" spans="2:23" ht="21.65" customHeight="1"/>
    <row r="107" spans="2:23" ht="21.65" customHeight="1"/>
    <row r="108" spans="2:23" ht="21.65" customHeight="1"/>
    <row r="109" spans="2:23" ht="21.65" customHeight="1"/>
    <row r="110" spans="2:23" ht="21.65" customHeight="1"/>
    <row r="111" spans="2:23" ht="21.65" customHeight="1"/>
    <row r="112" spans="2:23" ht="21.65" customHeight="1"/>
    <row r="113" ht="21.65" customHeight="1"/>
    <row r="114" ht="21.65" customHeight="1"/>
    <row r="115" ht="21.65" customHeight="1"/>
    <row r="116" ht="21.65" customHeight="1"/>
    <row r="117" ht="21.65" customHeight="1"/>
    <row r="118" ht="21.65" customHeight="1"/>
    <row r="119" ht="21.65" customHeight="1"/>
    <row r="120" ht="21.65" customHeight="1"/>
    <row r="121" ht="21.65" customHeight="1"/>
    <row r="122" ht="21.65" customHeight="1"/>
    <row r="123" ht="21.65" customHeight="1"/>
    <row r="124" ht="21.65" customHeight="1"/>
    <row r="125" ht="21.65" customHeight="1"/>
    <row r="126" ht="21.65" customHeight="1"/>
    <row r="127" ht="21.65" customHeight="1"/>
    <row r="128" ht="21.65" customHeight="1"/>
    <row r="129" ht="21.65" customHeight="1"/>
    <row r="130" ht="21.65" customHeight="1"/>
    <row r="131" ht="21.65" customHeight="1"/>
    <row r="132" ht="21.65" customHeight="1"/>
    <row r="133" ht="21.65" customHeight="1"/>
    <row r="134" ht="21.65" customHeight="1"/>
    <row r="135" ht="21.65" customHeight="1"/>
    <row r="136" ht="21.65" customHeight="1"/>
    <row r="137" ht="21.65" customHeight="1"/>
    <row r="138" ht="21.65" customHeight="1"/>
    <row r="139" ht="21.65" customHeight="1"/>
    <row r="140" ht="21.65" customHeight="1"/>
    <row r="141" ht="21.65" customHeight="1"/>
    <row r="142" ht="21.65" customHeight="1"/>
    <row r="143" ht="21.65" customHeight="1"/>
    <row r="144" ht="21.65" customHeight="1"/>
    <row r="145" ht="21.65" customHeight="1"/>
    <row r="146" ht="21.65" customHeight="1"/>
    <row r="147" ht="21.65" customHeight="1"/>
    <row r="148" ht="21.65" customHeight="1"/>
    <row r="149" ht="21.65" customHeight="1"/>
    <row r="150" ht="21.65" customHeight="1"/>
    <row r="151" ht="21.65" customHeight="1"/>
    <row r="152" ht="21.65" customHeight="1"/>
    <row r="153" ht="21.65" customHeight="1"/>
    <row r="154" ht="21.65" customHeight="1"/>
    <row r="155" ht="21.65" customHeight="1"/>
    <row r="156" ht="21.65" customHeight="1"/>
    <row r="157" ht="21.65" customHeight="1"/>
    <row r="158" ht="21.65" customHeight="1"/>
    <row r="159" ht="21.65" customHeight="1"/>
    <row r="160" ht="21.65" customHeight="1"/>
    <row r="161" ht="21.65" customHeight="1"/>
    <row r="162" ht="21.65" customHeight="1"/>
    <row r="163" ht="21.65" customHeight="1"/>
    <row r="164" ht="21.65" customHeight="1"/>
    <row r="165" ht="21.65" customHeight="1"/>
    <row r="166" ht="21.65" customHeight="1"/>
    <row r="167" ht="21.65" customHeight="1"/>
    <row r="168" ht="21.65" customHeight="1"/>
    <row r="169" ht="21.65" customHeight="1"/>
    <row r="170" ht="21.65" customHeight="1"/>
    <row r="171" ht="21.65" customHeight="1"/>
    <row r="172" ht="21.65" customHeight="1"/>
    <row r="173" ht="21.65" customHeight="1"/>
    <row r="174" ht="21.65" customHeight="1"/>
    <row r="175" ht="21.65" customHeight="1"/>
    <row r="176" ht="21.65" customHeight="1"/>
    <row r="177" ht="21.65" customHeight="1"/>
    <row r="178" ht="21.65" customHeight="1"/>
    <row r="179" ht="21.65" customHeight="1"/>
    <row r="180" ht="21.65" customHeight="1"/>
    <row r="181" ht="21.65" customHeight="1"/>
    <row r="182" ht="21.65" customHeight="1"/>
    <row r="183" ht="21.65" customHeight="1"/>
    <row r="184" ht="21.65" customHeight="1"/>
    <row r="185" ht="21.65" customHeight="1"/>
    <row r="186" ht="21.65" customHeight="1"/>
    <row r="187" ht="21.65" customHeight="1"/>
    <row r="188" ht="21.65" customHeight="1"/>
    <row r="189" ht="21.65" customHeight="1"/>
    <row r="190" ht="21.65" customHeight="1"/>
    <row r="191" ht="21.65" customHeight="1"/>
    <row r="192" ht="21.65" customHeight="1"/>
    <row r="193" ht="21.65" customHeight="1"/>
    <row r="194" ht="17.5"/>
    <row r="195" ht="17.5"/>
    <row r="196" ht="17.5"/>
    <row r="197" ht="19" customHeight="1"/>
    <row r="198" ht="19" customHeight="1"/>
    <row r="199" ht="19" customHeight="1"/>
    <row r="200" ht="19" customHeight="1"/>
    <row r="201" ht="19" customHeight="1"/>
    <row r="202" ht="19" customHeight="1"/>
    <row r="203" ht="19" customHeight="1"/>
    <row r="204" ht="19" customHeight="1"/>
    <row r="205" ht="19" customHeight="1"/>
    <row r="206" ht="19" customHeight="1"/>
    <row r="207" ht="19" customHeight="1"/>
    <row r="208" ht="19" customHeight="1"/>
    <row r="209" ht="19" customHeight="1"/>
    <row r="210" ht="19" customHeight="1"/>
    <row r="211" ht="19" customHeight="1"/>
    <row r="212" ht="19" customHeight="1"/>
    <row r="213" ht="19" customHeight="1"/>
    <row r="214" ht="19" customHeight="1"/>
    <row r="215" ht="19" customHeight="1"/>
    <row r="216" ht="19" customHeight="1"/>
    <row r="217" ht="19" customHeight="1"/>
    <row r="218" ht="19" customHeight="1"/>
    <row r="219" ht="19" customHeight="1"/>
    <row r="220" ht="19" customHeight="1"/>
    <row r="221" ht="19" customHeight="1"/>
    <row r="222" ht="19" customHeight="1"/>
    <row r="223" ht="19" customHeight="1"/>
    <row r="224" ht="19" customHeight="1"/>
    <row r="225" ht="19" customHeight="1"/>
    <row r="226" ht="19" customHeight="1"/>
    <row r="227" ht="19" customHeight="1"/>
    <row r="228" ht="19" customHeight="1"/>
    <row r="229" ht="19" customHeight="1"/>
    <row r="230" ht="19" customHeight="1"/>
    <row r="231" ht="19" customHeight="1"/>
    <row r="232" ht="19" customHeight="1"/>
    <row r="233" ht="19" customHeight="1"/>
    <row r="234" ht="19" customHeight="1"/>
    <row r="235" ht="19" customHeight="1"/>
    <row r="236" ht="19" customHeight="1"/>
    <row r="237" ht="19" customHeight="1"/>
    <row r="238" ht="19" customHeight="1"/>
    <row r="239" ht="19" customHeight="1"/>
    <row r="240" ht="19" customHeight="1"/>
    <row r="241" ht="19" customHeight="1"/>
    <row r="242" ht="19" customHeight="1"/>
    <row r="243" ht="19" customHeight="1"/>
    <row r="244" ht="19" customHeight="1"/>
    <row r="245" ht="19" customHeight="1"/>
    <row r="246" ht="19" customHeight="1"/>
    <row r="247" ht="19" customHeight="1"/>
    <row r="248" ht="19" customHeight="1"/>
    <row r="249" ht="19" customHeight="1"/>
    <row r="250" ht="19" customHeight="1"/>
    <row r="251" ht="19" customHeight="1"/>
    <row r="252" ht="19" customHeight="1"/>
    <row r="253" ht="19" customHeight="1"/>
    <row r="254" ht="19" customHeight="1"/>
    <row r="255" ht="19" customHeight="1"/>
    <row r="256" ht="19" customHeight="1"/>
    <row r="257" ht="19" customHeight="1"/>
    <row r="258" ht="19" customHeight="1"/>
    <row r="259" ht="19" customHeight="1"/>
    <row r="260" ht="19" customHeight="1"/>
    <row r="261" ht="19" customHeight="1"/>
    <row r="262" ht="19" customHeight="1"/>
    <row r="263" ht="19" customHeight="1"/>
    <row r="264" ht="19" customHeight="1"/>
    <row r="265" ht="19" customHeight="1"/>
    <row r="266" ht="19" customHeight="1"/>
    <row r="267" ht="19" customHeight="1"/>
    <row r="268" ht="19" customHeight="1"/>
    <row r="269" ht="19" customHeight="1"/>
    <row r="270" ht="19" customHeight="1"/>
    <row r="271" ht="19" customHeight="1"/>
    <row r="272" ht="19" customHeight="1"/>
    <row r="273" ht="19" customHeight="1"/>
    <row r="274" ht="19" customHeight="1"/>
    <row r="275" ht="19" customHeight="1"/>
    <row r="276" ht="19" customHeight="1"/>
    <row r="277" ht="19" customHeight="1"/>
    <row r="278" ht="19" customHeight="1"/>
    <row r="279" ht="19" customHeight="1"/>
    <row r="280" ht="19" customHeight="1"/>
    <row r="281" ht="19" customHeight="1"/>
    <row r="282" ht="19" customHeight="1"/>
    <row r="283" ht="19" customHeight="1"/>
    <row r="284" ht="19" customHeight="1"/>
    <row r="285" ht="19" customHeight="1"/>
    <row r="286" ht="19" customHeight="1"/>
    <row r="287" ht="19" customHeight="1"/>
    <row r="288" ht="19" customHeight="1"/>
    <row r="289" ht="19" customHeight="1"/>
    <row r="290" ht="19" customHeight="1"/>
    <row r="291" ht="19" customHeight="1"/>
    <row r="292" ht="19" customHeight="1"/>
    <row r="293" ht="19" customHeight="1"/>
    <row r="294" ht="19" customHeight="1"/>
    <row r="295" ht="19" customHeight="1"/>
    <row r="296" ht="19" customHeight="1"/>
    <row r="297" ht="19" customHeight="1"/>
    <row r="298" ht="19" customHeight="1"/>
    <row r="299" ht="19" customHeight="1"/>
    <row r="300" ht="19" customHeight="1"/>
    <row r="301" ht="19" customHeight="1"/>
    <row r="302" ht="19" customHeight="1"/>
    <row r="303" ht="19" customHeight="1"/>
    <row r="304" ht="19" customHeight="1"/>
    <row r="305" ht="19" customHeight="1"/>
    <row r="306" ht="19" customHeight="1"/>
    <row r="307" ht="19" customHeight="1"/>
    <row r="308" ht="19" customHeight="1"/>
    <row r="309" ht="19" customHeight="1"/>
    <row r="310" ht="19" customHeight="1"/>
    <row r="311" ht="19" customHeight="1"/>
    <row r="312" ht="19" customHeight="1"/>
    <row r="313" ht="19" customHeight="1"/>
    <row r="314" ht="19" customHeight="1"/>
    <row r="315" ht="19" customHeight="1"/>
    <row r="316" ht="19" customHeight="1"/>
    <row r="317" ht="19" customHeight="1"/>
    <row r="318" ht="19" customHeight="1"/>
    <row r="319" ht="19" customHeight="1"/>
    <row r="320" ht="19" customHeight="1"/>
    <row r="321" ht="19" customHeight="1"/>
    <row r="322" ht="19" customHeight="1"/>
    <row r="323" ht="19" customHeight="1"/>
    <row r="324" ht="19" customHeight="1"/>
    <row r="325" ht="19" customHeight="1"/>
    <row r="326" ht="19" customHeight="1"/>
    <row r="327" ht="19" customHeight="1"/>
    <row r="328" ht="19" customHeight="1"/>
    <row r="329" ht="19" customHeight="1"/>
    <row r="330" ht="19" customHeight="1"/>
    <row r="331" ht="19" customHeight="1"/>
    <row r="332" ht="19" customHeight="1"/>
    <row r="333" ht="19" customHeight="1"/>
    <row r="334" ht="19" customHeight="1"/>
    <row r="335" ht="19" customHeight="1"/>
    <row r="336" ht="19" customHeight="1"/>
    <row r="337" ht="19" customHeight="1"/>
    <row r="338" ht="19" customHeight="1"/>
    <row r="339" ht="19" customHeight="1"/>
    <row r="340" ht="19" customHeight="1"/>
  </sheetData>
  <sheetProtection algorithmName="SHA-512" hashValue="MKrDp/dFn5nihinNdgw5DtDS2gG81nu8YfzkGKkNGe1nLqEdR5lDRQEihV1YZs7MklcvpSZD2tUNgiuzcbRiuA==" saltValue="fQzNlgoALjJTe25CvRB4mA==" spinCount="100000" sheet="1" objects="1" scenarios="1"/>
  <mergeCells count="3">
    <mergeCell ref="B2:D2"/>
    <mergeCell ref="B95:D95"/>
    <mergeCell ref="B97:D9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EA42-8F50-4F35-8D0F-B23A7A1A915B}">
  <sheetPr codeName="Sheet8"/>
  <dimension ref="A1:D528"/>
  <sheetViews>
    <sheetView workbookViewId="0">
      <selection activeCell="E4" sqref="E4"/>
    </sheetView>
  </sheetViews>
  <sheetFormatPr defaultRowHeight="14.5"/>
  <cols>
    <col min="1" max="1" width="22.453125" customWidth="1"/>
    <col min="2" max="2" width="15" customWidth="1"/>
  </cols>
  <sheetData>
    <row r="1" spans="1:4">
      <c r="A1" s="60" t="s">
        <v>1318</v>
      </c>
      <c r="B1" s="60" t="s">
        <v>1326</v>
      </c>
    </row>
    <row r="3" spans="1:4">
      <c r="B3" s="61"/>
    </row>
    <row r="4" spans="1:4">
      <c r="A4" s="62" t="s">
        <v>2137</v>
      </c>
      <c r="B4" s="63">
        <v>45296.67</v>
      </c>
      <c r="C4" t="e">
        <f>VLOOKUP(A4,'Affinity Price List'!$G:$BI,3,0)</f>
        <v>#N/A</v>
      </c>
      <c r="D4" t="e">
        <f>B4=C4</f>
        <v>#N/A</v>
      </c>
    </row>
    <row r="5" spans="1:4">
      <c r="A5" s="62" t="s">
        <v>2141</v>
      </c>
      <c r="B5" s="63">
        <v>38421.67</v>
      </c>
      <c r="C5" t="e">
        <f>VLOOKUP(A5,'Affinity Price List'!$G:$BI,3,0)</f>
        <v>#N/A</v>
      </c>
      <c r="D5" t="e">
        <f t="shared" ref="D5:D68" si="0">B5=C5</f>
        <v>#N/A</v>
      </c>
    </row>
    <row r="6" spans="1:4">
      <c r="A6" s="62" t="s">
        <v>2145</v>
      </c>
      <c r="B6" s="63">
        <v>41338.33</v>
      </c>
      <c r="C6" t="e">
        <f>VLOOKUP(A6,'Affinity Price List'!$G:$BI,3,0)</f>
        <v>#N/A</v>
      </c>
      <c r="D6" t="e">
        <f t="shared" si="0"/>
        <v>#N/A</v>
      </c>
    </row>
    <row r="7" spans="1:4">
      <c r="A7" s="62" t="s">
        <v>2148</v>
      </c>
      <c r="B7" s="63">
        <v>41338.33</v>
      </c>
      <c r="C7" t="e">
        <f>VLOOKUP(A7,'Affinity Price List'!$G:$BI,3,0)</f>
        <v>#N/A</v>
      </c>
      <c r="D7" t="e">
        <f t="shared" si="0"/>
        <v>#N/A</v>
      </c>
    </row>
    <row r="8" spans="1:4">
      <c r="A8" s="62" t="s">
        <v>2152</v>
      </c>
      <c r="B8" s="63">
        <v>44255</v>
      </c>
      <c r="C8" t="e">
        <f>VLOOKUP(A8,'Affinity Price List'!$G:$BI,3,0)</f>
        <v>#N/A</v>
      </c>
      <c r="D8" t="e">
        <f t="shared" si="0"/>
        <v>#N/A</v>
      </c>
    </row>
    <row r="9" spans="1:4">
      <c r="B9" s="61"/>
      <c r="C9" t="e">
        <f>VLOOKUP(A9,'Affinity Price List'!$G:$BI,3,0)</f>
        <v>#N/A</v>
      </c>
      <c r="D9" t="e">
        <f t="shared" si="0"/>
        <v>#N/A</v>
      </c>
    </row>
    <row r="10" spans="1:4">
      <c r="A10" s="62" t="s">
        <v>2156</v>
      </c>
      <c r="B10" s="63">
        <v>42167.5</v>
      </c>
      <c r="C10" t="e">
        <f>VLOOKUP(A10,'Affinity Price List'!$G:$BI,3,0)</f>
        <v>#N/A</v>
      </c>
      <c r="D10" t="e">
        <f t="shared" si="0"/>
        <v>#N/A</v>
      </c>
    </row>
    <row r="11" spans="1:4">
      <c r="A11" s="62" t="s">
        <v>2158</v>
      </c>
      <c r="B11" s="63">
        <v>45084.17</v>
      </c>
      <c r="C11" t="e">
        <f>VLOOKUP(A11,'Affinity Price List'!$G:$BI,3,0)</f>
        <v>#N/A</v>
      </c>
      <c r="D11" t="e">
        <f t="shared" si="0"/>
        <v>#N/A</v>
      </c>
    </row>
    <row r="12" spans="1:4">
      <c r="B12" s="61"/>
      <c r="C12" t="e">
        <f>VLOOKUP(A12,'Affinity Price List'!$G:$BI,3,0)</f>
        <v>#N/A</v>
      </c>
      <c r="D12" t="e">
        <f t="shared" si="0"/>
        <v>#N/A</v>
      </c>
    </row>
    <row r="13" spans="1:4">
      <c r="A13" s="62" t="s">
        <v>222</v>
      </c>
      <c r="B13" s="63">
        <v>10971.67</v>
      </c>
      <c r="C13" t="e">
        <f>VLOOKUP(A13,'Affinity Price List'!$G:$BI,3,0)</f>
        <v>#N/A</v>
      </c>
      <c r="D13" t="e">
        <f t="shared" si="0"/>
        <v>#N/A</v>
      </c>
    </row>
    <row r="14" spans="1:4">
      <c r="A14" s="62" t="s">
        <v>226</v>
      </c>
      <c r="B14" s="63">
        <v>11805</v>
      </c>
      <c r="C14" t="e">
        <f>VLOOKUP(A14,'Affinity Price List'!$G:$BI,3,0)</f>
        <v>#N/A</v>
      </c>
      <c r="D14" t="e">
        <f t="shared" si="0"/>
        <v>#N/A</v>
      </c>
    </row>
    <row r="15" spans="1:4">
      <c r="A15" s="62" t="s">
        <v>229</v>
      </c>
      <c r="B15" s="63">
        <v>12221.67</v>
      </c>
      <c r="C15" t="e">
        <f>VLOOKUP(A15,'Affinity Price List'!$G:$BI,3,0)</f>
        <v>#N/A</v>
      </c>
      <c r="D15" t="e">
        <f t="shared" si="0"/>
        <v>#N/A</v>
      </c>
    </row>
    <row r="16" spans="1:4">
      <c r="A16" s="62" t="s">
        <v>233</v>
      </c>
      <c r="B16" s="63">
        <v>12471.67</v>
      </c>
      <c r="C16" t="e">
        <f>VLOOKUP(A16,'Affinity Price List'!$G:$BI,3,0)</f>
        <v>#N/A</v>
      </c>
      <c r="D16" t="e">
        <f t="shared" si="0"/>
        <v>#N/A</v>
      </c>
    </row>
    <row r="17" spans="1:4">
      <c r="A17" s="62" t="s">
        <v>237</v>
      </c>
      <c r="B17" s="63">
        <v>12417.5</v>
      </c>
      <c r="C17" t="e">
        <f>VLOOKUP(A17,'Affinity Price List'!$G:$BI,3,0)</f>
        <v>#N/A</v>
      </c>
      <c r="D17" t="e">
        <f t="shared" si="0"/>
        <v>#N/A</v>
      </c>
    </row>
    <row r="18" spans="1:4">
      <c r="A18" s="62" t="s">
        <v>241</v>
      </c>
      <c r="B18" s="63">
        <v>12680</v>
      </c>
      <c r="C18" t="e">
        <f>VLOOKUP(A18,'Affinity Price List'!$G:$BI,3,0)</f>
        <v>#N/A</v>
      </c>
      <c r="D18" t="e">
        <f t="shared" si="0"/>
        <v>#N/A</v>
      </c>
    </row>
    <row r="19" spans="1:4">
      <c r="A19" s="62" t="s">
        <v>245</v>
      </c>
      <c r="B19" s="63">
        <v>13096.67</v>
      </c>
      <c r="C19" t="e">
        <f>VLOOKUP(A19,'Affinity Price List'!$G:$BI,3,0)</f>
        <v>#N/A</v>
      </c>
      <c r="D19" t="e">
        <f t="shared" si="0"/>
        <v>#N/A</v>
      </c>
    </row>
    <row r="20" spans="1:4">
      <c r="A20" s="62" t="s">
        <v>249</v>
      </c>
      <c r="B20" s="63">
        <v>13346.67</v>
      </c>
      <c r="C20" t="e">
        <f>VLOOKUP(A20,'Affinity Price List'!$G:$BI,3,0)</f>
        <v>#N/A</v>
      </c>
      <c r="D20" t="e">
        <f t="shared" si="0"/>
        <v>#N/A</v>
      </c>
    </row>
    <row r="21" spans="1:4">
      <c r="A21" s="62" t="s">
        <v>253</v>
      </c>
      <c r="B21" s="63">
        <v>13763.33</v>
      </c>
      <c r="C21" t="e">
        <f>VLOOKUP(A21,'Affinity Price List'!$G:$BI,3,0)</f>
        <v>#N/A</v>
      </c>
      <c r="D21" t="e">
        <f t="shared" si="0"/>
        <v>#N/A</v>
      </c>
    </row>
    <row r="22" spans="1:4">
      <c r="A22" s="62" t="s">
        <v>257</v>
      </c>
      <c r="B22" s="63">
        <v>13971.67</v>
      </c>
      <c r="C22" t="e">
        <f>VLOOKUP(A22,'Affinity Price List'!$G:$BI,3,0)</f>
        <v>#N/A</v>
      </c>
      <c r="D22" t="e">
        <f t="shared" si="0"/>
        <v>#N/A</v>
      </c>
    </row>
    <row r="23" spans="1:4">
      <c r="B23" s="61"/>
      <c r="C23" t="e">
        <f>VLOOKUP(A23,'Affinity Price List'!$G:$BI,3,0)</f>
        <v>#N/A</v>
      </c>
      <c r="D23" t="e">
        <f t="shared" si="0"/>
        <v>#N/A</v>
      </c>
    </row>
    <row r="24" spans="1:4">
      <c r="A24" s="62" t="s">
        <v>2691</v>
      </c>
      <c r="B24" s="63">
        <v>10971.67</v>
      </c>
      <c r="C24" t="e">
        <f>VLOOKUP(A24,'Affinity Price List'!$G:$BI,3,0)</f>
        <v>#N/A</v>
      </c>
      <c r="D24" t="e">
        <f t="shared" si="0"/>
        <v>#N/A</v>
      </c>
    </row>
    <row r="25" spans="1:4">
      <c r="A25" s="62" t="s">
        <v>2692</v>
      </c>
      <c r="B25" s="63">
        <v>11805</v>
      </c>
      <c r="C25" t="e">
        <f>VLOOKUP(A25,'Affinity Price List'!$G:$BI,3,0)</f>
        <v>#N/A</v>
      </c>
      <c r="D25" t="e">
        <f t="shared" si="0"/>
        <v>#N/A</v>
      </c>
    </row>
    <row r="26" spans="1:4">
      <c r="A26" s="62" t="s">
        <v>2693</v>
      </c>
      <c r="B26" s="63">
        <v>12221.67</v>
      </c>
      <c r="C26" t="e">
        <f>VLOOKUP(A26,'Affinity Price List'!$G:$BI,3,0)</f>
        <v>#N/A</v>
      </c>
      <c r="D26" t="e">
        <f t="shared" si="0"/>
        <v>#N/A</v>
      </c>
    </row>
    <row r="27" spans="1:4">
      <c r="A27" s="62" t="s">
        <v>2694</v>
      </c>
      <c r="B27" s="63">
        <v>12471.67</v>
      </c>
      <c r="C27" t="e">
        <f>VLOOKUP(A27,'Affinity Price List'!$G:$BI,3,0)</f>
        <v>#N/A</v>
      </c>
      <c r="D27" t="e">
        <f t="shared" si="0"/>
        <v>#N/A</v>
      </c>
    </row>
    <row r="28" spans="1:4">
      <c r="A28" s="62" t="s">
        <v>2695</v>
      </c>
      <c r="B28" s="63">
        <v>12880</v>
      </c>
      <c r="C28" t="e">
        <f>VLOOKUP(A28,'Affinity Price List'!$G:$BI,3,0)</f>
        <v>#N/A</v>
      </c>
      <c r="D28" t="e">
        <f t="shared" si="0"/>
        <v>#N/A</v>
      </c>
    </row>
    <row r="29" spans="1:4">
      <c r="A29" s="62" t="s">
        <v>2696</v>
      </c>
      <c r="B29" s="63">
        <v>12680</v>
      </c>
      <c r="C29" t="e">
        <f>VLOOKUP(A29,'Affinity Price List'!$G:$BI,3,0)</f>
        <v>#N/A</v>
      </c>
      <c r="D29" t="e">
        <f t="shared" si="0"/>
        <v>#N/A</v>
      </c>
    </row>
    <row r="30" spans="1:4">
      <c r="A30" s="62" t="s">
        <v>2697</v>
      </c>
      <c r="B30" s="63">
        <v>13096.67</v>
      </c>
      <c r="C30" t="e">
        <f>VLOOKUP(A30,'Affinity Price List'!$G:$BI,3,0)</f>
        <v>#N/A</v>
      </c>
      <c r="D30" t="e">
        <f t="shared" si="0"/>
        <v>#N/A</v>
      </c>
    </row>
    <row r="31" spans="1:4">
      <c r="A31" s="62" t="s">
        <v>2698</v>
      </c>
      <c r="B31" s="63">
        <v>13338.33</v>
      </c>
      <c r="C31" t="e">
        <f>VLOOKUP(A31,'Affinity Price List'!$G:$BI,3,0)</f>
        <v>#N/A</v>
      </c>
      <c r="D31" t="e">
        <f t="shared" si="0"/>
        <v>#N/A</v>
      </c>
    </row>
    <row r="32" spans="1:4">
      <c r="A32" s="62" t="s">
        <v>2699</v>
      </c>
      <c r="B32" s="63">
        <v>13763.33</v>
      </c>
      <c r="C32" t="e">
        <f>VLOOKUP(A32,'Affinity Price List'!$G:$BI,3,0)</f>
        <v>#N/A</v>
      </c>
      <c r="D32" t="e">
        <f t="shared" si="0"/>
        <v>#N/A</v>
      </c>
    </row>
    <row r="33" spans="1:4">
      <c r="A33" s="62" t="s">
        <v>2700</v>
      </c>
      <c r="B33" s="63">
        <v>13971.67</v>
      </c>
      <c r="C33" t="e">
        <f>VLOOKUP(A33,'Affinity Price List'!$G:$BI,3,0)</f>
        <v>#N/A</v>
      </c>
      <c r="D33" t="e">
        <f t="shared" si="0"/>
        <v>#N/A</v>
      </c>
    </row>
    <row r="34" spans="1:4">
      <c r="B34" s="61"/>
      <c r="C34" t="e">
        <f>VLOOKUP(A34,'Affinity Price List'!$G:$BI,3,0)</f>
        <v>#N/A</v>
      </c>
      <c r="D34" t="e">
        <f t="shared" si="0"/>
        <v>#N/A</v>
      </c>
    </row>
    <row r="35" spans="1:4">
      <c r="A35" s="62" t="s">
        <v>261</v>
      </c>
      <c r="B35" s="63">
        <v>13930</v>
      </c>
      <c r="C35" t="e">
        <f>VLOOKUP(A35,'Affinity Price List'!$G:$BI,3,0)</f>
        <v>#N/A</v>
      </c>
      <c r="D35" t="e">
        <f t="shared" si="0"/>
        <v>#N/A</v>
      </c>
    </row>
    <row r="36" spans="1:4">
      <c r="A36" s="62" t="s">
        <v>265</v>
      </c>
      <c r="B36" s="63">
        <v>13513.33</v>
      </c>
      <c r="C36" t="e">
        <f>VLOOKUP(A36,'Affinity Price List'!$G:$BI,3,0)</f>
        <v>#N/A</v>
      </c>
      <c r="D36" t="e">
        <f t="shared" si="0"/>
        <v>#N/A</v>
      </c>
    </row>
    <row r="37" spans="1:4">
      <c r="A37" s="62" t="s">
        <v>269</v>
      </c>
      <c r="B37" s="63">
        <v>13096.67</v>
      </c>
      <c r="C37" t="e">
        <f>VLOOKUP(A37,'Affinity Price List'!$G:$BI,3,0)</f>
        <v>#N/A</v>
      </c>
      <c r="D37" t="e">
        <f t="shared" si="0"/>
        <v>#N/A</v>
      </c>
    </row>
    <row r="38" spans="1:4">
      <c r="A38" s="62" t="s">
        <v>273</v>
      </c>
      <c r="B38" s="63">
        <v>14346.67</v>
      </c>
      <c r="C38" t="e">
        <f>VLOOKUP(A38,'Affinity Price List'!$G:$BI,3,0)</f>
        <v>#N/A</v>
      </c>
      <c r="D38" t="e">
        <f t="shared" si="0"/>
        <v>#N/A</v>
      </c>
    </row>
    <row r="39" spans="1:4">
      <c r="A39" s="62" t="s">
        <v>277</v>
      </c>
      <c r="B39" s="63">
        <v>13930</v>
      </c>
      <c r="C39" t="e">
        <f>VLOOKUP(A39,'Affinity Price List'!$G:$BI,3,0)</f>
        <v>#N/A</v>
      </c>
      <c r="D39" t="e">
        <f t="shared" si="0"/>
        <v>#N/A</v>
      </c>
    </row>
    <row r="40" spans="1:4">
      <c r="A40" s="62" t="s">
        <v>281</v>
      </c>
      <c r="B40" s="63">
        <v>13000.83</v>
      </c>
      <c r="C40" t="e">
        <f>VLOOKUP(A40,'Affinity Price List'!$G:$BI,3,0)</f>
        <v>#N/A</v>
      </c>
      <c r="D40" t="e">
        <f t="shared" si="0"/>
        <v>#N/A</v>
      </c>
    </row>
    <row r="41" spans="1:4">
      <c r="A41" s="62" t="s">
        <v>285</v>
      </c>
      <c r="B41" s="63">
        <v>14596.67</v>
      </c>
      <c r="C41" t="e">
        <f>VLOOKUP(A41,'Affinity Price List'!$G:$BI,3,0)</f>
        <v>#N/A</v>
      </c>
      <c r="D41" t="e">
        <f t="shared" si="0"/>
        <v>#N/A</v>
      </c>
    </row>
    <row r="42" spans="1:4">
      <c r="A42" s="62" t="s">
        <v>289</v>
      </c>
      <c r="B42" s="63">
        <v>14180</v>
      </c>
      <c r="C42" t="e">
        <f>VLOOKUP(A42,'Affinity Price List'!$G:$BI,3,0)</f>
        <v>#N/A</v>
      </c>
      <c r="D42" t="e">
        <f t="shared" si="0"/>
        <v>#N/A</v>
      </c>
    </row>
    <row r="43" spans="1:4">
      <c r="A43" s="62" t="s">
        <v>293</v>
      </c>
      <c r="B43" s="63">
        <v>13763.33</v>
      </c>
      <c r="C43" t="e">
        <f>VLOOKUP(A43,'Affinity Price List'!$G:$BI,3,0)</f>
        <v>#N/A</v>
      </c>
      <c r="D43" t="e">
        <f t="shared" si="0"/>
        <v>#N/A</v>
      </c>
    </row>
    <row r="44" spans="1:4">
      <c r="A44" s="62" t="s">
        <v>297</v>
      </c>
      <c r="B44" s="63">
        <v>14500.83</v>
      </c>
      <c r="C44" t="e">
        <f>VLOOKUP(A44,'Affinity Price List'!$G:$BI,3,0)</f>
        <v>#N/A</v>
      </c>
      <c r="D44" t="e">
        <f t="shared" si="0"/>
        <v>#N/A</v>
      </c>
    </row>
    <row r="45" spans="1:4">
      <c r="A45" s="62" t="s">
        <v>301</v>
      </c>
      <c r="B45" s="63">
        <v>14596.67</v>
      </c>
      <c r="C45" t="e">
        <f>VLOOKUP(A45,'Affinity Price List'!$G:$BI,3,0)</f>
        <v>#N/A</v>
      </c>
      <c r="D45" t="e">
        <f t="shared" si="0"/>
        <v>#N/A</v>
      </c>
    </row>
    <row r="46" spans="1:4">
      <c r="A46" s="62" t="s">
        <v>305</v>
      </c>
      <c r="B46" s="63">
        <v>14180</v>
      </c>
      <c r="C46" t="e">
        <f>VLOOKUP(A46,'Affinity Price List'!$G:$BI,3,0)</f>
        <v>#N/A</v>
      </c>
      <c r="D46" t="e">
        <f t="shared" si="0"/>
        <v>#N/A</v>
      </c>
    </row>
    <row r="47" spans="1:4">
      <c r="A47" s="62" t="s">
        <v>309</v>
      </c>
      <c r="B47" s="63">
        <v>15221.67</v>
      </c>
      <c r="C47" t="e">
        <f>VLOOKUP(A47,'Affinity Price List'!$G:$BI,3,0)</f>
        <v>#N/A</v>
      </c>
      <c r="D47" t="e">
        <f t="shared" si="0"/>
        <v>#N/A</v>
      </c>
    </row>
    <row r="48" spans="1:4">
      <c r="A48" s="62" t="s">
        <v>313</v>
      </c>
      <c r="B48" s="63">
        <v>14805</v>
      </c>
      <c r="C48" t="e">
        <f>VLOOKUP(A48,'Affinity Price List'!$G:$BI,3,0)</f>
        <v>#N/A</v>
      </c>
      <c r="D48" t="e">
        <f t="shared" si="0"/>
        <v>#N/A</v>
      </c>
    </row>
    <row r="49" spans="1:4">
      <c r="A49" s="62" t="s">
        <v>317</v>
      </c>
      <c r="B49" s="63">
        <v>14388.33</v>
      </c>
      <c r="C49" t="e">
        <f>VLOOKUP(A49,'Affinity Price List'!$G:$BI,3,0)</f>
        <v>#N/A</v>
      </c>
      <c r="D49" t="e">
        <f t="shared" si="0"/>
        <v>#N/A</v>
      </c>
    </row>
    <row r="50" spans="1:4">
      <c r="B50" s="61"/>
      <c r="C50" t="e">
        <f>VLOOKUP(A50,'Affinity Price List'!$G:$BI,3,0)</f>
        <v>#N/A</v>
      </c>
      <c r="D50" t="e">
        <f t="shared" si="0"/>
        <v>#N/A</v>
      </c>
    </row>
    <row r="51" spans="1:4">
      <c r="A51" s="62" t="s">
        <v>362</v>
      </c>
      <c r="B51" s="63">
        <v>14138.33</v>
      </c>
      <c r="C51" t="e">
        <f>VLOOKUP(A51,'Affinity Price List'!$G:$BI,3,0)</f>
        <v>#N/A</v>
      </c>
      <c r="D51" t="e">
        <f t="shared" si="0"/>
        <v>#N/A</v>
      </c>
    </row>
    <row r="52" spans="1:4">
      <c r="A52" s="62" t="s">
        <v>358</v>
      </c>
      <c r="B52" s="63">
        <v>13721.67</v>
      </c>
      <c r="C52" t="e">
        <f>VLOOKUP(A52,'Affinity Price List'!$G:$BI,3,0)</f>
        <v>#N/A</v>
      </c>
      <c r="D52" t="e">
        <f t="shared" si="0"/>
        <v>#N/A</v>
      </c>
    </row>
    <row r="53" spans="1:4">
      <c r="A53" s="62" t="s">
        <v>354</v>
      </c>
      <c r="B53" s="63">
        <v>13305</v>
      </c>
      <c r="C53" t="e">
        <f>VLOOKUP(A53,'Affinity Price List'!$G:$BI,3,0)</f>
        <v>#N/A</v>
      </c>
      <c r="D53" t="e">
        <f t="shared" si="0"/>
        <v>#N/A</v>
      </c>
    </row>
    <row r="54" spans="1:4">
      <c r="A54" s="62" t="s">
        <v>382</v>
      </c>
      <c r="B54" s="63">
        <v>14388.33</v>
      </c>
      <c r="C54" t="e">
        <f>VLOOKUP(A54,'Affinity Price List'!$G:$BI,3,0)</f>
        <v>#N/A</v>
      </c>
      <c r="D54" t="e">
        <f t="shared" si="0"/>
        <v>#N/A</v>
      </c>
    </row>
    <row r="55" spans="1:4">
      <c r="A55" s="62" t="s">
        <v>374</v>
      </c>
      <c r="B55" s="63">
        <v>14555</v>
      </c>
      <c r="C55" t="e">
        <f>VLOOKUP(A55,'Affinity Price List'!$G:$BI,3,0)</f>
        <v>#N/A</v>
      </c>
      <c r="D55" t="e">
        <f t="shared" si="0"/>
        <v>#N/A</v>
      </c>
    </row>
    <row r="56" spans="1:4">
      <c r="A56" s="62" t="s">
        <v>370</v>
      </c>
      <c r="B56" s="63">
        <v>14138.33</v>
      </c>
      <c r="C56" t="e">
        <f>VLOOKUP(A56,'Affinity Price List'!$G:$BI,3,0)</f>
        <v>#N/A</v>
      </c>
      <c r="D56" t="e">
        <f t="shared" si="0"/>
        <v>#N/A</v>
      </c>
    </row>
    <row r="57" spans="1:4">
      <c r="A57" s="62" t="s">
        <v>366</v>
      </c>
      <c r="B57" s="63">
        <v>13721.67</v>
      </c>
      <c r="C57" t="e">
        <f>VLOOKUP(A57,'Affinity Price List'!$G:$BI,3,0)</f>
        <v>#N/A</v>
      </c>
      <c r="D57" t="e">
        <f t="shared" si="0"/>
        <v>#N/A</v>
      </c>
    </row>
    <row r="58" spans="1:4">
      <c r="A58" s="62" t="s">
        <v>386</v>
      </c>
      <c r="B58" s="63">
        <v>14805</v>
      </c>
      <c r="C58" t="e">
        <f>VLOOKUP(A58,'Affinity Price List'!$G:$BI,3,0)</f>
        <v>#N/A</v>
      </c>
      <c r="D58" t="e">
        <f t="shared" si="0"/>
        <v>#N/A</v>
      </c>
    </row>
    <row r="59" spans="1:4">
      <c r="A59" s="62" t="s">
        <v>378</v>
      </c>
      <c r="B59" s="63">
        <v>13971.67</v>
      </c>
      <c r="C59" t="e">
        <f>VLOOKUP(A59,'Affinity Price List'!$G:$BI,3,0)</f>
        <v>#N/A</v>
      </c>
      <c r="D59" t="e">
        <f t="shared" si="0"/>
        <v>#N/A</v>
      </c>
    </row>
    <row r="60" spans="1:4">
      <c r="A60" s="62" t="s">
        <v>398</v>
      </c>
      <c r="B60" s="63">
        <v>15221.67</v>
      </c>
      <c r="C60" t="e">
        <f>VLOOKUP(A60,'Affinity Price List'!$G:$BI,3,0)</f>
        <v>#N/A</v>
      </c>
      <c r="D60" t="e">
        <f t="shared" si="0"/>
        <v>#N/A</v>
      </c>
    </row>
    <row r="61" spans="1:4">
      <c r="A61" s="62" t="s">
        <v>394</v>
      </c>
      <c r="B61" s="63">
        <v>14805</v>
      </c>
      <c r="C61" t="e">
        <f>VLOOKUP(A61,'Affinity Price List'!$G:$BI,3,0)</f>
        <v>#N/A</v>
      </c>
      <c r="D61" t="e">
        <f t="shared" si="0"/>
        <v>#N/A</v>
      </c>
    </row>
    <row r="62" spans="1:4">
      <c r="A62" s="62" t="s">
        <v>390</v>
      </c>
      <c r="B62" s="63">
        <v>14388.33</v>
      </c>
      <c r="C62" t="e">
        <f>VLOOKUP(A62,'Affinity Price List'!$G:$BI,3,0)</f>
        <v>#N/A</v>
      </c>
      <c r="D62" t="e">
        <f t="shared" si="0"/>
        <v>#N/A</v>
      </c>
    </row>
    <row r="63" spans="1:4">
      <c r="A63" s="62" t="s">
        <v>2701</v>
      </c>
      <c r="B63" s="63">
        <v>15221.67</v>
      </c>
      <c r="C63" t="e">
        <f>VLOOKUP(A63,'Affinity Price List'!$G:$BI,3,0)</f>
        <v>#N/A</v>
      </c>
      <c r="D63" t="e">
        <f t="shared" si="0"/>
        <v>#N/A</v>
      </c>
    </row>
    <row r="64" spans="1:4">
      <c r="A64" s="62" t="s">
        <v>2702</v>
      </c>
      <c r="B64" s="63">
        <v>14805</v>
      </c>
      <c r="C64" t="e">
        <f>VLOOKUP(A64,'Affinity Price List'!$G:$BI,3,0)</f>
        <v>#N/A</v>
      </c>
      <c r="D64" t="e">
        <f t="shared" si="0"/>
        <v>#N/A</v>
      </c>
    </row>
    <row r="65" spans="1:4">
      <c r="A65" s="62" t="s">
        <v>2703</v>
      </c>
      <c r="B65" s="63">
        <v>14388.33</v>
      </c>
      <c r="C65" t="e">
        <f>VLOOKUP(A65,'Affinity Price List'!$G:$BI,3,0)</f>
        <v>#N/A</v>
      </c>
      <c r="D65" t="e">
        <f t="shared" si="0"/>
        <v>#N/A</v>
      </c>
    </row>
    <row r="66" spans="1:4">
      <c r="B66" s="61"/>
      <c r="C66" t="e">
        <f>VLOOKUP(A66,'Affinity Price List'!$G:$BI,3,0)</f>
        <v>#N/A</v>
      </c>
      <c r="D66" t="e">
        <f t="shared" si="0"/>
        <v>#N/A</v>
      </c>
    </row>
    <row r="67" spans="1:4">
      <c r="A67" s="62" t="s">
        <v>322</v>
      </c>
      <c r="B67" s="63">
        <v>11805</v>
      </c>
      <c r="C67" t="e">
        <f>VLOOKUP(A67,'Affinity Price List'!$G:$BI,3,0)</f>
        <v>#N/A</v>
      </c>
      <c r="D67" t="e">
        <f t="shared" si="0"/>
        <v>#N/A</v>
      </c>
    </row>
    <row r="68" spans="1:4">
      <c r="A68" s="62" t="s">
        <v>326</v>
      </c>
      <c r="B68" s="63">
        <v>12221.67</v>
      </c>
      <c r="C68" t="e">
        <f>VLOOKUP(A68,'Affinity Price List'!$G:$BI,3,0)</f>
        <v>#N/A</v>
      </c>
      <c r="D68" t="e">
        <f t="shared" si="0"/>
        <v>#N/A</v>
      </c>
    </row>
    <row r="69" spans="1:4">
      <c r="A69" s="62" t="s">
        <v>330</v>
      </c>
      <c r="B69" s="63">
        <v>12471.67</v>
      </c>
      <c r="C69" t="e">
        <f>VLOOKUP(A69,'Affinity Price List'!$G:$BI,3,0)</f>
        <v>#N/A</v>
      </c>
      <c r="D69" t="e">
        <f t="shared" ref="D69:D132" si="1">B69=C69</f>
        <v>#N/A</v>
      </c>
    </row>
    <row r="70" spans="1:4">
      <c r="A70" s="62" t="s">
        <v>334</v>
      </c>
      <c r="B70" s="63">
        <v>12888.33</v>
      </c>
      <c r="C70" t="e">
        <f>VLOOKUP(A70,'Affinity Price List'!$G:$BI,3,0)</f>
        <v>#N/A</v>
      </c>
      <c r="D70" t="e">
        <f t="shared" si="1"/>
        <v>#N/A</v>
      </c>
    </row>
    <row r="71" spans="1:4">
      <c r="A71" s="62" t="s">
        <v>338</v>
      </c>
      <c r="B71" s="63">
        <v>12888.33</v>
      </c>
      <c r="C71" t="e">
        <f>VLOOKUP(A71,'Affinity Price List'!$G:$BI,3,0)</f>
        <v>#N/A</v>
      </c>
      <c r="D71" t="e">
        <f t="shared" si="1"/>
        <v>#N/A</v>
      </c>
    </row>
    <row r="72" spans="1:4">
      <c r="A72" s="62" t="s">
        <v>342</v>
      </c>
      <c r="B72" s="63">
        <v>13305</v>
      </c>
      <c r="C72" t="e">
        <f>VLOOKUP(A72,'Affinity Price List'!$G:$BI,3,0)</f>
        <v>#N/A</v>
      </c>
      <c r="D72" t="e">
        <f t="shared" si="1"/>
        <v>#N/A</v>
      </c>
    </row>
    <row r="73" spans="1:4">
      <c r="A73" s="62" t="s">
        <v>346</v>
      </c>
      <c r="B73" s="63">
        <v>13555</v>
      </c>
      <c r="C73" t="e">
        <f>VLOOKUP(A73,'Affinity Price List'!$G:$BI,3,0)</f>
        <v>#N/A</v>
      </c>
      <c r="D73" t="e">
        <f t="shared" si="1"/>
        <v>#N/A</v>
      </c>
    </row>
    <row r="74" spans="1:4">
      <c r="A74" s="62" t="s">
        <v>350</v>
      </c>
      <c r="B74" s="63">
        <v>13971.67</v>
      </c>
      <c r="C74" t="e">
        <f>VLOOKUP(A74,'Affinity Price List'!$G:$BI,3,0)</f>
        <v>#N/A</v>
      </c>
      <c r="D74" t="e">
        <f t="shared" si="1"/>
        <v>#N/A</v>
      </c>
    </row>
    <row r="75" spans="1:4">
      <c r="A75" s="62" t="s">
        <v>402</v>
      </c>
      <c r="B75" s="63">
        <v>13971.67</v>
      </c>
      <c r="C75" t="e">
        <f>VLOOKUP(A75,'Affinity Price List'!$G:$BI,3,0)</f>
        <v>#N/A</v>
      </c>
      <c r="D75" t="e">
        <f t="shared" si="1"/>
        <v>#N/A</v>
      </c>
    </row>
    <row r="76" spans="1:4">
      <c r="B76" s="61"/>
      <c r="C76" t="e">
        <f>VLOOKUP(A76,'Affinity Price List'!$G:$BI,3,0)</f>
        <v>#N/A</v>
      </c>
      <c r="D76" t="e">
        <f t="shared" si="1"/>
        <v>#N/A</v>
      </c>
    </row>
    <row r="77" spans="1:4">
      <c r="A77" s="62" t="s">
        <v>2704</v>
      </c>
      <c r="B77" s="63">
        <v>13192.5</v>
      </c>
      <c r="C77" t="e">
        <f>VLOOKUP(A77,'Affinity Price List'!$G:$BI,3,0)</f>
        <v>#N/A</v>
      </c>
      <c r="D77" t="e">
        <f t="shared" si="1"/>
        <v>#N/A</v>
      </c>
    </row>
    <row r="78" spans="1:4">
      <c r="A78" s="62" t="s">
        <v>407</v>
      </c>
      <c r="B78" s="63">
        <v>15388.33</v>
      </c>
      <c r="C78" t="e">
        <f>VLOOKUP(A78,'Affinity Price List'!$G:$BI,3,0)</f>
        <v>#N/A</v>
      </c>
      <c r="D78" t="e">
        <f t="shared" si="1"/>
        <v>#N/A</v>
      </c>
    </row>
    <row r="79" spans="1:4">
      <c r="A79" s="62" t="s">
        <v>411</v>
      </c>
      <c r="B79" s="63">
        <v>16430</v>
      </c>
      <c r="C79" t="e">
        <f>VLOOKUP(A79,'Affinity Price List'!$G:$BI,3,0)</f>
        <v>#N/A</v>
      </c>
      <c r="D79" t="e">
        <f t="shared" si="1"/>
        <v>#N/A</v>
      </c>
    </row>
    <row r="80" spans="1:4">
      <c r="A80" s="62" t="s">
        <v>415</v>
      </c>
      <c r="B80" s="63">
        <v>17221.669999999998</v>
      </c>
      <c r="C80" t="e">
        <f>VLOOKUP(A80,'Affinity Price List'!$G:$BI,3,0)</f>
        <v>#N/A</v>
      </c>
      <c r="D80" t="e">
        <f t="shared" si="1"/>
        <v>#N/A</v>
      </c>
    </row>
    <row r="81" spans="1:4">
      <c r="A81" s="62" t="s">
        <v>419</v>
      </c>
      <c r="B81" s="63">
        <v>18263.330000000002</v>
      </c>
      <c r="C81" t="e">
        <f>VLOOKUP(A81,'Affinity Price List'!$G:$BI,3,0)</f>
        <v>#N/A</v>
      </c>
      <c r="D81" t="e">
        <f t="shared" si="1"/>
        <v>#N/A</v>
      </c>
    </row>
    <row r="82" spans="1:4">
      <c r="A82" s="62" t="s">
        <v>423</v>
      </c>
      <c r="B82" s="63">
        <v>18305</v>
      </c>
      <c r="C82" t="e">
        <f>VLOOKUP(A82,'Affinity Price List'!$G:$BI,3,0)</f>
        <v>#N/A</v>
      </c>
      <c r="D82" t="e">
        <f t="shared" si="1"/>
        <v>#N/A</v>
      </c>
    </row>
    <row r="83" spans="1:4">
      <c r="A83" s="62" t="s">
        <v>427</v>
      </c>
      <c r="B83" s="63">
        <v>19346.669999999998</v>
      </c>
      <c r="C83" t="e">
        <f>VLOOKUP(A83,'Affinity Price List'!$G:$BI,3,0)</f>
        <v>#N/A</v>
      </c>
      <c r="D83" t="e">
        <f t="shared" si="1"/>
        <v>#N/A</v>
      </c>
    </row>
    <row r="84" spans="1:4">
      <c r="A84" s="62" t="s">
        <v>431</v>
      </c>
      <c r="B84" s="63">
        <v>18384.169999999998</v>
      </c>
      <c r="C84" t="e">
        <f>VLOOKUP(A84,'Affinity Price List'!$G:$BI,3,0)</f>
        <v>#N/A</v>
      </c>
      <c r="D84" t="e">
        <f t="shared" si="1"/>
        <v>#N/A</v>
      </c>
    </row>
    <row r="85" spans="1:4">
      <c r="A85" s="62" t="s">
        <v>435</v>
      </c>
      <c r="B85" s="63">
        <v>18800.830000000002</v>
      </c>
      <c r="C85" t="e">
        <f>VLOOKUP(A85,'Affinity Price List'!$G:$BI,3,0)</f>
        <v>#N/A</v>
      </c>
      <c r="D85" t="e">
        <f t="shared" si="1"/>
        <v>#N/A</v>
      </c>
    </row>
    <row r="86" spans="1:4">
      <c r="A86" s="62" t="s">
        <v>439</v>
      </c>
      <c r="B86" s="63">
        <v>19425.830000000002</v>
      </c>
      <c r="C86" t="e">
        <f>VLOOKUP(A86,'Affinity Price List'!$G:$BI,3,0)</f>
        <v>#N/A</v>
      </c>
      <c r="D86" t="e">
        <f t="shared" si="1"/>
        <v>#N/A</v>
      </c>
    </row>
    <row r="87" spans="1:4">
      <c r="A87" s="62" t="s">
        <v>443</v>
      </c>
      <c r="B87" s="63">
        <v>19842.5</v>
      </c>
      <c r="C87" t="e">
        <f>VLOOKUP(A87,'Affinity Price List'!$G:$BI,3,0)</f>
        <v>#N/A</v>
      </c>
      <c r="D87" t="e">
        <f t="shared" si="1"/>
        <v>#N/A</v>
      </c>
    </row>
    <row r="88" spans="1:4">
      <c r="B88" s="61"/>
      <c r="C88" t="e">
        <f>VLOOKUP(A88,'Affinity Price List'!$G:$BI,3,0)</f>
        <v>#N/A</v>
      </c>
      <c r="D88" t="e">
        <f t="shared" si="1"/>
        <v>#N/A</v>
      </c>
    </row>
    <row r="89" spans="1:4">
      <c r="A89" s="62" t="s">
        <v>448</v>
      </c>
      <c r="B89" s="63">
        <v>15388.33</v>
      </c>
      <c r="C89" t="e">
        <f>VLOOKUP(A89,'Affinity Price List'!$G:$BI,3,0)</f>
        <v>#N/A</v>
      </c>
      <c r="D89" t="e">
        <f t="shared" si="1"/>
        <v>#N/A</v>
      </c>
    </row>
    <row r="90" spans="1:4">
      <c r="A90" s="62" t="s">
        <v>451</v>
      </c>
      <c r="B90" s="63">
        <v>16430</v>
      </c>
      <c r="C90" t="e">
        <f>VLOOKUP(A90,'Affinity Price List'!$G:$BI,3,0)</f>
        <v>#N/A</v>
      </c>
      <c r="D90" t="e">
        <f t="shared" si="1"/>
        <v>#N/A</v>
      </c>
    </row>
    <row r="91" spans="1:4">
      <c r="A91" s="62" t="s">
        <v>455</v>
      </c>
      <c r="B91" s="63">
        <v>17221.669999999998</v>
      </c>
      <c r="C91" t="e">
        <f>VLOOKUP(A91,'Affinity Price List'!$G:$BI,3,0)</f>
        <v>#N/A</v>
      </c>
      <c r="D91" t="e">
        <f t="shared" si="1"/>
        <v>#N/A</v>
      </c>
    </row>
    <row r="92" spans="1:4">
      <c r="A92" s="62" t="s">
        <v>458</v>
      </c>
      <c r="B92" s="63">
        <v>18263.330000000002</v>
      </c>
      <c r="C92" t="e">
        <f>VLOOKUP(A92,'Affinity Price List'!$G:$BI,3,0)</f>
        <v>#N/A</v>
      </c>
      <c r="D92" t="e">
        <f t="shared" si="1"/>
        <v>#N/A</v>
      </c>
    </row>
    <row r="93" spans="1:4">
      <c r="A93" s="62" t="s">
        <v>461</v>
      </c>
      <c r="B93" s="63">
        <v>18305</v>
      </c>
      <c r="C93" t="e">
        <f>VLOOKUP(A93,'Affinity Price List'!$G:$BI,3,0)</f>
        <v>#N/A</v>
      </c>
      <c r="D93" t="e">
        <f t="shared" si="1"/>
        <v>#N/A</v>
      </c>
    </row>
    <row r="94" spans="1:4">
      <c r="A94" s="62" t="s">
        <v>464</v>
      </c>
      <c r="B94" s="63">
        <v>19346.669999999998</v>
      </c>
      <c r="C94" t="e">
        <f>VLOOKUP(A94,'Affinity Price List'!$G:$BI,3,0)</f>
        <v>#N/A</v>
      </c>
      <c r="D94" t="e">
        <f t="shared" si="1"/>
        <v>#N/A</v>
      </c>
    </row>
    <row r="95" spans="1:4">
      <c r="A95" s="62" t="s">
        <v>467</v>
      </c>
      <c r="B95" s="63">
        <v>18384.169999999998</v>
      </c>
      <c r="C95" t="e">
        <f>VLOOKUP(A95,'Affinity Price List'!$G:$BI,3,0)</f>
        <v>#N/A</v>
      </c>
      <c r="D95" t="e">
        <f t="shared" si="1"/>
        <v>#N/A</v>
      </c>
    </row>
    <row r="96" spans="1:4">
      <c r="A96" s="62" t="s">
        <v>470</v>
      </c>
      <c r="B96" s="63">
        <v>18800.830000000002</v>
      </c>
      <c r="C96" t="e">
        <f>VLOOKUP(A96,'Affinity Price List'!$G:$BI,3,0)</f>
        <v>#N/A</v>
      </c>
      <c r="D96" t="e">
        <f t="shared" si="1"/>
        <v>#N/A</v>
      </c>
    </row>
    <row r="97" spans="1:4">
      <c r="A97" s="62" t="s">
        <v>473</v>
      </c>
      <c r="B97" s="63">
        <v>19425.830000000002</v>
      </c>
      <c r="C97" t="e">
        <f>VLOOKUP(A97,'Affinity Price List'!$G:$BI,3,0)</f>
        <v>#N/A</v>
      </c>
      <c r="D97" t="e">
        <f t="shared" si="1"/>
        <v>#N/A</v>
      </c>
    </row>
    <row r="98" spans="1:4">
      <c r="A98" s="62" t="s">
        <v>476</v>
      </c>
      <c r="B98" s="63">
        <v>19842.5</v>
      </c>
      <c r="C98" t="e">
        <f>VLOOKUP(A98,'Affinity Price List'!$G:$BI,3,0)</f>
        <v>#N/A</v>
      </c>
      <c r="D98" t="e">
        <f t="shared" si="1"/>
        <v>#N/A</v>
      </c>
    </row>
    <row r="99" spans="1:4">
      <c r="B99" s="61"/>
      <c r="C99" t="e">
        <f>VLOOKUP(A99,'Affinity Price List'!$G:$BI,3,0)</f>
        <v>#N/A</v>
      </c>
      <c r="D99" t="e">
        <f t="shared" si="1"/>
        <v>#N/A</v>
      </c>
    </row>
    <row r="100" spans="1:4">
      <c r="A100" s="62" t="s">
        <v>480</v>
      </c>
      <c r="B100" s="63">
        <v>20438.330000000002</v>
      </c>
      <c r="C100" t="e">
        <f>VLOOKUP(A100,'Affinity Price List'!$G:$BI,3,0)</f>
        <v>#N/A</v>
      </c>
      <c r="D100" t="e">
        <f t="shared" si="1"/>
        <v>#N/A</v>
      </c>
    </row>
    <row r="101" spans="1:4">
      <c r="A101" s="62" t="s">
        <v>484</v>
      </c>
      <c r="B101" s="63">
        <v>20855</v>
      </c>
      <c r="C101" t="e">
        <f>VLOOKUP(A101,'Affinity Price List'!$G:$BI,3,0)</f>
        <v>#N/A</v>
      </c>
      <c r="D101" t="e">
        <f t="shared" si="1"/>
        <v>#N/A</v>
      </c>
    </row>
    <row r="102" spans="1:4">
      <c r="A102" s="62" t="s">
        <v>488</v>
      </c>
      <c r="B102" s="63">
        <v>21271.67</v>
      </c>
      <c r="C102" t="e">
        <f>VLOOKUP(A102,'Affinity Price List'!$G:$BI,3,0)</f>
        <v>#N/A</v>
      </c>
      <c r="D102" t="e">
        <f t="shared" si="1"/>
        <v>#N/A</v>
      </c>
    </row>
    <row r="103" spans="1:4">
      <c r="A103" s="62" t="s">
        <v>492</v>
      </c>
      <c r="B103" s="63">
        <v>20855</v>
      </c>
      <c r="C103" t="e">
        <f>VLOOKUP(A103,'Affinity Price List'!$G:$BI,3,0)</f>
        <v>#N/A</v>
      </c>
      <c r="D103" t="e">
        <f t="shared" si="1"/>
        <v>#N/A</v>
      </c>
    </row>
    <row r="104" spans="1:4">
      <c r="B104" s="61"/>
      <c r="C104" t="e">
        <f>VLOOKUP(A104,'Affinity Price List'!$G:$BI,3,0)</f>
        <v>#N/A</v>
      </c>
      <c r="D104" t="e">
        <f t="shared" si="1"/>
        <v>#N/A</v>
      </c>
    </row>
    <row r="105" spans="1:4">
      <c r="A105" s="62" t="s">
        <v>497</v>
      </c>
      <c r="B105" s="63">
        <v>20438.330000000002</v>
      </c>
      <c r="C105" t="e">
        <f>VLOOKUP(A105,'Affinity Price List'!$G:$BI,3,0)</f>
        <v>#N/A</v>
      </c>
      <c r="D105" t="e">
        <f t="shared" si="1"/>
        <v>#N/A</v>
      </c>
    </row>
    <row r="106" spans="1:4">
      <c r="A106" s="62" t="s">
        <v>505</v>
      </c>
      <c r="B106" s="63">
        <v>20855</v>
      </c>
      <c r="C106" t="e">
        <f>VLOOKUP(A106,'Affinity Price List'!$G:$BI,3,0)</f>
        <v>#N/A</v>
      </c>
      <c r="D106" t="e">
        <f t="shared" si="1"/>
        <v>#N/A</v>
      </c>
    </row>
    <row r="107" spans="1:4">
      <c r="A107" s="62" t="s">
        <v>509</v>
      </c>
      <c r="B107" s="63">
        <v>21271.67</v>
      </c>
      <c r="C107" t="e">
        <f>VLOOKUP(A107,'Affinity Price List'!$G:$BI,3,0)</f>
        <v>#N/A</v>
      </c>
      <c r="D107" t="e">
        <f t="shared" si="1"/>
        <v>#N/A</v>
      </c>
    </row>
    <row r="108" spans="1:4">
      <c r="A108" s="62" t="s">
        <v>501</v>
      </c>
      <c r="B108" s="63">
        <v>20855</v>
      </c>
      <c r="C108" t="e">
        <f>VLOOKUP(A108,'Affinity Price List'!$G:$BI,3,0)</f>
        <v>#N/A</v>
      </c>
      <c r="D108" t="e">
        <f t="shared" si="1"/>
        <v>#N/A</v>
      </c>
    </row>
    <row r="109" spans="1:4">
      <c r="B109" s="61"/>
      <c r="C109" t="e">
        <f>VLOOKUP(A109,'Affinity Price List'!$G:$BI,3,0)</f>
        <v>#N/A</v>
      </c>
      <c r="D109" t="e">
        <f t="shared" si="1"/>
        <v>#N/A</v>
      </c>
    </row>
    <row r="110" spans="1:4">
      <c r="A110" s="62" t="s">
        <v>514</v>
      </c>
      <c r="B110" s="63">
        <v>16717.5</v>
      </c>
      <c r="C110" t="e">
        <f>VLOOKUP(A110,'Affinity Price List'!$G:$BI,3,0)</f>
        <v>#N/A</v>
      </c>
      <c r="D110" t="e">
        <f t="shared" si="1"/>
        <v>#N/A</v>
      </c>
    </row>
    <row r="111" spans="1:4">
      <c r="A111" s="62" t="s">
        <v>518</v>
      </c>
      <c r="B111" s="63">
        <v>17759.169999999998</v>
      </c>
      <c r="C111" t="e">
        <f>VLOOKUP(A111,'Affinity Price List'!$G:$BI,3,0)</f>
        <v>#N/A</v>
      </c>
      <c r="D111" t="e">
        <f t="shared" si="1"/>
        <v>#N/A</v>
      </c>
    </row>
    <row r="112" spans="1:4">
      <c r="A112" s="62" t="s">
        <v>522</v>
      </c>
      <c r="B112" s="63">
        <v>18550.830000000002</v>
      </c>
      <c r="C112" t="e">
        <f>VLOOKUP(A112,'Affinity Price List'!$G:$BI,3,0)</f>
        <v>#N/A</v>
      </c>
      <c r="D112" t="e">
        <f t="shared" si="1"/>
        <v>#N/A</v>
      </c>
    </row>
    <row r="113" spans="1:4">
      <c r="A113" s="62" t="s">
        <v>526</v>
      </c>
      <c r="B113" s="63">
        <v>19175.830000000002</v>
      </c>
      <c r="C113" t="e">
        <f>VLOOKUP(A113,'Affinity Price List'!$G:$BI,3,0)</f>
        <v>#N/A</v>
      </c>
      <c r="D113" t="e">
        <f t="shared" si="1"/>
        <v>#N/A</v>
      </c>
    </row>
    <row r="114" spans="1:4">
      <c r="A114" s="62" t="s">
        <v>530</v>
      </c>
      <c r="B114" s="63">
        <v>19592.5</v>
      </c>
      <c r="C114" t="e">
        <f>VLOOKUP(A114,'Affinity Price List'!$G:$BI,3,0)</f>
        <v>#N/A</v>
      </c>
      <c r="D114" t="e">
        <f t="shared" si="1"/>
        <v>#N/A</v>
      </c>
    </row>
    <row r="115" spans="1:4">
      <c r="A115" s="62" t="s">
        <v>534</v>
      </c>
      <c r="B115" s="63">
        <v>20217.5</v>
      </c>
      <c r="C115" t="e">
        <f>VLOOKUP(A115,'Affinity Price List'!$G:$BI,3,0)</f>
        <v>#N/A</v>
      </c>
      <c r="D115" t="e">
        <f t="shared" si="1"/>
        <v>#N/A</v>
      </c>
    </row>
    <row r="116" spans="1:4">
      <c r="A116" s="62" t="s">
        <v>538</v>
      </c>
      <c r="B116" s="63">
        <v>19634.169999999998</v>
      </c>
      <c r="C116" t="e">
        <f>VLOOKUP(A116,'Affinity Price List'!$G:$BI,3,0)</f>
        <v>#N/A</v>
      </c>
      <c r="D116" t="e">
        <f t="shared" si="1"/>
        <v>#N/A</v>
      </c>
    </row>
    <row r="117" spans="1:4">
      <c r="A117" s="62" t="s">
        <v>542</v>
      </c>
      <c r="B117" s="63">
        <v>20259.169999999998</v>
      </c>
      <c r="C117" t="e">
        <f>VLOOKUP(A117,'Affinity Price List'!$G:$BI,3,0)</f>
        <v>#N/A</v>
      </c>
      <c r="D117" t="e">
        <f t="shared" si="1"/>
        <v>#N/A</v>
      </c>
    </row>
    <row r="118" spans="1:4">
      <c r="A118" s="62" t="s">
        <v>546</v>
      </c>
      <c r="B118" s="63">
        <v>20675.830000000002</v>
      </c>
      <c r="C118" t="e">
        <f>VLOOKUP(A118,'Affinity Price List'!$G:$BI,3,0)</f>
        <v>#N/A</v>
      </c>
      <c r="D118" t="e">
        <f t="shared" si="1"/>
        <v>#N/A</v>
      </c>
    </row>
    <row r="119" spans="1:4">
      <c r="A119" s="62" t="s">
        <v>550</v>
      </c>
      <c r="B119" s="63">
        <v>21300.83</v>
      </c>
      <c r="C119" t="e">
        <f>VLOOKUP(A119,'Affinity Price List'!$G:$BI,3,0)</f>
        <v>#N/A</v>
      </c>
      <c r="D119" t="e">
        <f t="shared" si="1"/>
        <v>#N/A</v>
      </c>
    </row>
    <row r="120" spans="1:4">
      <c r="B120" s="61"/>
      <c r="C120" t="e">
        <f>VLOOKUP(A120,'Affinity Price List'!$G:$BI,3,0)</f>
        <v>#N/A</v>
      </c>
      <c r="D120" t="e">
        <f t="shared" si="1"/>
        <v>#N/A</v>
      </c>
    </row>
    <row r="121" spans="1:4">
      <c r="A121" s="62" t="s">
        <v>555</v>
      </c>
      <c r="B121" s="63">
        <v>16717.5</v>
      </c>
      <c r="C121" t="e">
        <f>VLOOKUP(A121,'Affinity Price List'!$G:$BI,3,0)</f>
        <v>#N/A</v>
      </c>
      <c r="D121" t="e">
        <f t="shared" si="1"/>
        <v>#N/A</v>
      </c>
    </row>
    <row r="122" spans="1:4">
      <c r="A122" s="62" t="s">
        <v>559</v>
      </c>
      <c r="B122" s="63">
        <v>17759.169999999998</v>
      </c>
      <c r="C122" t="e">
        <f>VLOOKUP(A122,'Affinity Price List'!$G:$BI,3,0)</f>
        <v>#N/A</v>
      </c>
      <c r="D122" t="e">
        <f t="shared" si="1"/>
        <v>#N/A</v>
      </c>
    </row>
    <row r="123" spans="1:4">
      <c r="A123" s="62" t="s">
        <v>563</v>
      </c>
      <c r="B123" s="63">
        <v>18550.830000000002</v>
      </c>
      <c r="C123" t="e">
        <f>VLOOKUP(A123,'Affinity Price List'!$G:$BI,3,0)</f>
        <v>#N/A</v>
      </c>
      <c r="D123" t="e">
        <f t="shared" si="1"/>
        <v>#N/A</v>
      </c>
    </row>
    <row r="124" spans="1:4">
      <c r="A124" s="62" t="s">
        <v>567</v>
      </c>
      <c r="B124" s="63">
        <v>19175.830000000002</v>
      </c>
      <c r="C124" t="e">
        <f>VLOOKUP(A124,'Affinity Price List'!$G:$BI,3,0)</f>
        <v>#N/A</v>
      </c>
      <c r="D124" t="e">
        <f t="shared" si="1"/>
        <v>#N/A</v>
      </c>
    </row>
    <row r="125" spans="1:4">
      <c r="A125" s="62" t="s">
        <v>571</v>
      </c>
      <c r="B125" s="63">
        <v>19592.5</v>
      </c>
      <c r="C125" t="e">
        <f>VLOOKUP(A125,'Affinity Price List'!$G:$BI,3,0)</f>
        <v>#N/A</v>
      </c>
      <c r="D125" t="e">
        <f t="shared" si="1"/>
        <v>#N/A</v>
      </c>
    </row>
    <row r="126" spans="1:4">
      <c r="A126" s="62" t="s">
        <v>575</v>
      </c>
      <c r="B126" s="63">
        <v>20217.5</v>
      </c>
      <c r="C126" t="e">
        <f>VLOOKUP(A126,'Affinity Price List'!$G:$BI,3,0)</f>
        <v>#N/A</v>
      </c>
      <c r="D126" t="e">
        <f t="shared" si="1"/>
        <v>#N/A</v>
      </c>
    </row>
    <row r="127" spans="1:4">
      <c r="A127" s="62" t="s">
        <v>579</v>
      </c>
      <c r="B127" s="63">
        <v>19634.169999999998</v>
      </c>
      <c r="C127" t="e">
        <f>VLOOKUP(A127,'Affinity Price List'!$G:$BI,3,0)</f>
        <v>#N/A</v>
      </c>
      <c r="D127" t="e">
        <f t="shared" si="1"/>
        <v>#N/A</v>
      </c>
    </row>
    <row r="128" spans="1:4">
      <c r="A128" s="62" t="s">
        <v>583</v>
      </c>
      <c r="B128" s="63">
        <v>20259.169999999998</v>
      </c>
      <c r="C128" t="e">
        <f>VLOOKUP(A128,'Affinity Price List'!$G:$BI,3,0)</f>
        <v>#N/A</v>
      </c>
      <c r="D128" t="e">
        <f t="shared" si="1"/>
        <v>#N/A</v>
      </c>
    </row>
    <row r="129" spans="1:4">
      <c r="A129" s="62" t="s">
        <v>587</v>
      </c>
      <c r="B129" s="63">
        <v>20675.830000000002</v>
      </c>
      <c r="C129" t="e">
        <f>VLOOKUP(A129,'Affinity Price List'!$G:$BI,3,0)</f>
        <v>#N/A</v>
      </c>
      <c r="D129" t="e">
        <f t="shared" si="1"/>
        <v>#N/A</v>
      </c>
    </row>
    <row r="130" spans="1:4">
      <c r="A130" s="62" t="s">
        <v>591</v>
      </c>
      <c r="B130" s="63">
        <v>21300.83</v>
      </c>
      <c r="C130" t="e">
        <f>VLOOKUP(A130,'Affinity Price List'!$G:$BI,3,0)</f>
        <v>#N/A</v>
      </c>
      <c r="D130" t="e">
        <f t="shared" si="1"/>
        <v>#N/A</v>
      </c>
    </row>
    <row r="131" spans="1:4">
      <c r="B131" s="61"/>
      <c r="C131" t="e">
        <f>VLOOKUP(A131,'Affinity Price List'!$G:$BI,3,0)</f>
        <v>#N/A</v>
      </c>
      <c r="D131" t="e">
        <f t="shared" si="1"/>
        <v>#N/A</v>
      </c>
    </row>
    <row r="132" spans="1:4">
      <c r="A132" s="62" t="s">
        <v>596</v>
      </c>
      <c r="B132" s="63">
        <v>17242.5</v>
      </c>
      <c r="C132" t="e">
        <f>VLOOKUP(A132,'Affinity Price List'!$G:$BI,3,0)</f>
        <v>#N/A</v>
      </c>
      <c r="D132" t="e">
        <f t="shared" si="1"/>
        <v>#N/A</v>
      </c>
    </row>
    <row r="133" spans="1:4">
      <c r="A133" s="62" t="s">
        <v>600</v>
      </c>
      <c r="B133" s="63">
        <v>18242.5</v>
      </c>
      <c r="C133" t="e">
        <f>VLOOKUP(A133,'Affinity Price List'!$G:$BI,3,0)</f>
        <v>#N/A</v>
      </c>
      <c r="D133" t="e">
        <f t="shared" ref="D133:D196" si="2">B133=C133</f>
        <v>#N/A</v>
      </c>
    </row>
    <row r="134" spans="1:4">
      <c r="A134" s="62" t="s">
        <v>604</v>
      </c>
      <c r="B134" s="63">
        <v>20500.830000000002</v>
      </c>
      <c r="C134" t="e">
        <f>VLOOKUP(A134,'Affinity Price List'!$G:$BI,3,0)</f>
        <v>#N/A</v>
      </c>
      <c r="D134" t="e">
        <f t="shared" si="2"/>
        <v>#N/A</v>
      </c>
    </row>
    <row r="135" spans="1:4">
      <c r="A135" s="62" t="s">
        <v>608</v>
      </c>
      <c r="B135" s="63">
        <v>21500.83</v>
      </c>
      <c r="C135" t="e">
        <f>VLOOKUP(A135,'Affinity Price List'!$G:$BI,3,0)</f>
        <v>#N/A</v>
      </c>
      <c r="D135" t="e">
        <f t="shared" si="2"/>
        <v>#N/A</v>
      </c>
    </row>
    <row r="136" spans="1:4">
      <c r="A136" s="62" t="s">
        <v>612</v>
      </c>
      <c r="B136" s="63">
        <v>19700.830000000002</v>
      </c>
      <c r="C136" t="e">
        <f>VLOOKUP(A136,'Affinity Price List'!$G:$BI,3,0)</f>
        <v>#N/A</v>
      </c>
      <c r="D136" t="e">
        <f t="shared" si="2"/>
        <v>#N/A</v>
      </c>
    </row>
    <row r="137" spans="1:4">
      <c r="A137" s="62" t="s">
        <v>616</v>
      </c>
      <c r="B137" s="63">
        <v>20700.830000000002</v>
      </c>
      <c r="C137" t="e">
        <f>VLOOKUP(A137,'Affinity Price List'!$G:$BI,3,0)</f>
        <v>#N/A</v>
      </c>
      <c r="D137" t="e">
        <f t="shared" si="2"/>
        <v>#N/A</v>
      </c>
    </row>
    <row r="138" spans="1:4">
      <c r="B138" s="61"/>
      <c r="C138" t="e">
        <f>VLOOKUP(A138,'Affinity Price List'!$G:$BI,3,0)</f>
        <v>#N/A</v>
      </c>
      <c r="D138" t="e">
        <f t="shared" si="2"/>
        <v>#N/A</v>
      </c>
    </row>
    <row r="139" spans="1:4">
      <c r="A139" s="62" t="s">
        <v>621</v>
      </c>
      <c r="B139" s="63">
        <v>17242.5</v>
      </c>
      <c r="C139" t="e">
        <f>VLOOKUP(A139,'Affinity Price List'!$G:$BI,3,0)</f>
        <v>#N/A</v>
      </c>
      <c r="D139" t="e">
        <f t="shared" si="2"/>
        <v>#N/A</v>
      </c>
    </row>
    <row r="140" spans="1:4">
      <c r="A140" s="62" t="s">
        <v>625</v>
      </c>
      <c r="B140" s="63">
        <v>18242.5</v>
      </c>
      <c r="C140" t="e">
        <f>VLOOKUP(A140,'Affinity Price List'!$G:$BI,3,0)</f>
        <v>#N/A</v>
      </c>
      <c r="D140" t="e">
        <f t="shared" si="2"/>
        <v>#N/A</v>
      </c>
    </row>
    <row r="141" spans="1:4">
      <c r="A141" s="62" t="s">
        <v>629</v>
      </c>
      <c r="B141" s="63">
        <v>20500.830000000002</v>
      </c>
      <c r="C141" t="e">
        <f>VLOOKUP(A141,'Affinity Price List'!$G:$BI,3,0)</f>
        <v>#N/A</v>
      </c>
      <c r="D141" t="e">
        <f t="shared" si="2"/>
        <v>#N/A</v>
      </c>
    </row>
    <row r="142" spans="1:4">
      <c r="A142" s="62" t="s">
        <v>633</v>
      </c>
      <c r="B142" s="63">
        <v>21500.83</v>
      </c>
      <c r="C142" t="e">
        <f>VLOOKUP(A142,'Affinity Price List'!$G:$BI,3,0)</f>
        <v>#N/A</v>
      </c>
      <c r="D142" t="e">
        <f t="shared" si="2"/>
        <v>#N/A</v>
      </c>
    </row>
    <row r="143" spans="1:4">
      <c r="A143" s="62" t="s">
        <v>637</v>
      </c>
      <c r="B143" s="63">
        <v>19700.830000000002</v>
      </c>
      <c r="C143" t="e">
        <f>VLOOKUP(A143,'Affinity Price List'!$G:$BI,3,0)</f>
        <v>#N/A</v>
      </c>
      <c r="D143" t="e">
        <f t="shared" si="2"/>
        <v>#N/A</v>
      </c>
    </row>
    <row r="144" spans="1:4">
      <c r="A144" s="62" t="s">
        <v>641</v>
      </c>
      <c r="B144" s="63">
        <v>20700.830000000002</v>
      </c>
      <c r="C144" t="e">
        <f>VLOOKUP(A144,'Affinity Price List'!$G:$BI,3,0)</f>
        <v>#N/A</v>
      </c>
      <c r="D144" t="e">
        <f t="shared" si="2"/>
        <v>#N/A</v>
      </c>
    </row>
    <row r="145" spans="1:4">
      <c r="B145" s="61"/>
      <c r="C145" t="e">
        <f>VLOOKUP(A145,'Affinity Price List'!$G:$BI,3,0)</f>
        <v>#N/A</v>
      </c>
      <c r="D145" t="e">
        <f t="shared" si="2"/>
        <v>#N/A</v>
      </c>
    </row>
    <row r="146" spans="1:4">
      <c r="A146" s="62" t="s">
        <v>664</v>
      </c>
      <c r="B146" s="63">
        <v>17867.5</v>
      </c>
      <c r="C146" t="e">
        <f>VLOOKUP(A146,'Affinity Price List'!$G:$BI,3,0)</f>
        <v>#N/A</v>
      </c>
      <c r="D146" t="e">
        <f t="shared" si="2"/>
        <v>#N/A</v>
      </c>
    </row>
    <row r="147" spans="1:4">
      <c r="A147" s="62" t="s">
        <v>668</v>
      </c>
      <c r="B147" s="63">
        <v>18867.5</v>
      </c>
      <c r="C147" t="e">
        <f>VLOOKUP(A147,'Affinity Price List'!$G:$BI,3,0)</f>
        <v>#N/A</v>
      </c>
      <c r="D147" t="e">
        <f t="shared" si="2"/>
        <v>#N/A</v>
      </c>
    </row>
    <row r="148" spans="1:4">
      <c r="A148" s="62" t="s">
        <v>672</v>
      </c>
      <c r="B148" s="63">
        <v>20325.830000000002</v>
      </c>
      <c r="C148" t="e">
        <f>VLOOKUP(A148,'Affinity Price List'!$G:$BI,3,0)</f>
        <v>#N/A</v>
      </c>
      <c r="D148" t="e">
        <f t="shared" si="2"/>
        <v>#N/A</v>
      </c>
    </row>
    <row r="149" spans="1:4">
      <c r="A149" s="62" t="s">
        <v>676</v>
      </c>
      <c r="B149" s="63">
        <v>21325.83</v>
      </c>
      <c r="C149" t="e">
        <f>VLOOKUP(A149,'Affinity Price List'!$G:$BI,3,0)</f>
        <v>#N/A</v>
      </c>
      <c r="D149" t="e">
        <f t="shared" si="2"/>
        <v>#N/A</v>
      </c>
    </row>
    <row r="150" spans="1:4">
      <c r="B150" s="61"/>
      <c r="C150" t="e">
        <f>VLOOKUP(A150,'Affinity Price List'!$G:$BI,3,0)</f>
        <v>#N/A</v>
      </c>
      <c r="D150" t="e">
        <f t="shared" si="2"/>
        <v>#N/A</v>
      </c>
    </row>
    <row r="151" spans="1:4">
      <c r="A151" s="62" t="s">
        <v>681</v>
      </c>
      <c r="B151" s="63">
        <v>17867.5</v>
      </c>
      <c r="C151" t="e">
        <f>VLOOKUP(A151,'Affinity Price List'!$G:$BI,3,0)</f>
        <v>#N/A</v>
      </c>
      <c r="D151" t="e">
        <f t="shared" si="2"/>
        <v>#N/A</v>
      </c>
    </row>
    <row r="152" spans="1:4">
      <c r="A152" s="62" t="s">
        <v>685</v>
      </c>
      <c r="B152" s="63">
        <v>18867.5</v>
      </c>
      <c r="C152" t="e">
        <f>VLOOKUP(A152,'Affinity Price List'!$G:$BI,3,0)</f>
        <v>#N/A</v>
      </c>
      <c r="D152" t="e">
        <f t="shared" si="2"/>
        <v>#N/A</v>
      </c>
    </row>
    <row r="153" spans="1:4">
      <c r="A153" s="62" t="s">
        <v>689</v>
      </c>
      <c r="B153" s="63">
        <v>20325.830000000002</v>
      </c>
      <c r="C153" t="e">
        <f>VLOOKUP(A153,'Affinity Price List'!$G:$BI,3,0)</f>
        <v>#N/A</v>
      </c>
      <c r="D153" t="e">
        <f t="shared" si="2"/>
        <v>#N/A</v>
      </c>
    </row>
    <row r="154" spans="1:4">
      <c r="A154" s="62" t="s">
        <v>693</v>
      </c>
      <c r="B154" s="63">
        <v>21325.83</v>
      </c>
      <c r="C154" t="e">
        <f>VLOOKUP(A154,'Affinity Price List'!$G:$BI,3,0)</f>
        <v>#N/A</v>
      </c>
      <c r="D154" t="e">
        <f t="shared" si="2"/>
        <v>#N/A</v>
      </c>
    </row>
    <row r="155" spans="1:4">
      <c r="B155" s="61"/>
      <c r="C155" t="e">
        <f>VLOOKUP(A155,'Affinity Price List'!$G:$BI,3,0)</f>
        <v>#N/A</v>
      </c>
      <c r="D155" t="e">
        <f t="shared" si="2"/>
        <v>#N/A</v>
      </c>
    </row>
    <row r="156" spans="1:4">
      <c r="A156" s="62" t="s">
        <v>646</v>
      </c>
      <c r="B156" s="63">
        <v>21125.83</v>
      </c>
      <c r="C156" t="e">
        <f>VLOOKUP(A156,'Affinity Price List'!$G:$BI,3,0)</f>
        <v>#N/A</v>
      </c>
      <c r="D156" t="e">
        <f t="shared" si="2"/>
        <v>#N/A</v>
      </c>
    </row>
    <row r="157" spans="1:4">
      <c r="A157" s="62" t="s">
        <v>650</v>
      </c>
      <c r="B157" s="63">
        <v>22125.83</v>
      </c>
      <c r="C157" t="e">
        <f>VLOOKUP(A157,'Affinity Price List'!$G:$BI,3,0)</f>
        <v>#N/A</v>
      </c>
      <c r="D157" t="e">
        <f t="shared" si="2"/>
        <v>#N/A</v>
      </c>
    </row>
    <row r="158" spans="1:4">
      <c r="B158" s="61"/>
      <c r="C158" t="e">
        <f>VLOOKUP(A158,'Affinity Price List'!$G:$BI,3,0)</f>
        <v>#N/A</v>
      </c>
      <c r="D158" t="e">
        <f t="shared" si="2"/>
        <v>#N/A</v>
      </c>
    </row>
    <row r="159" spans="1:4">
      <c r="A159" s="62" t="s">
        <v>655</v>
      </c>
      <c r="B159" s="63">
        <v>21125.83</v>
      </c>
      <c r="C159" t="e">
        <f>VLOOKUP(A159,'Affinity Price List'!$G:$BI,3,0)</f>
        <v>#N/A</v>
      </c>
      <c r="D159" t="e">
        <f t="shared" si="2"/>
        <v>#N/A</v>
      </c>
    </row>
    <row r="160" spans="1:4">
      <c r="A160" s="62" t="s">
        <v>659</v>
      </c>
      <c r="B160" s="63">
        <v>22125.83</v>
      </c>
      <c r="C160" t="e">
        <f>VLOOKUP(A160,'Affinity Price List'!$G:$BI,3,0)</f>
        <v>#N/A</v>
      </c>
      <c r="D160" t="e">
        <f t="shared" si="2"/>
        <v>#N/A</v>
      </c>
    </row>
    <row r="161" spans="1:4">
      <c r="B161" s="61"/>
      <c r="C161" t="e">
        <f>VLOOKUP(A161,'Affinity Price List'!$G:$BI,3,0)</f>
        <v>#N/A</v>
      </c>
      <c r="D161" t="e">
        <f t="shared" si="2"/>
        <v>#N/A</v>
      </c>
    </row>
    <row r="162" spans="1:4">
      <c r="A162" s="62" t="s">
        <v>698</v>
      </c>
      <c r="B162" s="63">
        <v>28009.17</v>
      </c>
      <c r="C162" t="e">
        <f>VLOOKUP(A162,'Affinity Price List'!$G:$BI,3,0)</f>
        <v>#N/A</v>
      </c>
      <c r="D162" t="e">
        <f t="shared" si="2"/>
        <v>#N/A</v>
      </c>
    </row>
    <row r="163" spans="1:4">
      <c r="A163" s="62" t="s">
        <v>702</v>
      </c>
      <c r="B163" s="63">
        <v>27509.17</v>
      </c>
      <c r="C163" t="e">
        <f>VLOOKUP(A163,'Affinity Price List'!$G:$BI,3,0)</f>
        <v>#N/A</v>
      </c>
      <c r="D163" t="e">
        <f t="shared" si="2"/>
        <v>#N/A</v>
      </c>
    </row>
    <row r="164" spans="1:4">
      <c r="A164" s="62" t="s">
        <v>2705</v>
      </c>
      <c r="B164" s="63">
        <v>30525.83</v>
      </c>
      <c r="C164" t="e">
        <f>VLOOKUP(A164,'Affinity Price List'!$G:$BI,3,0)</f>
        <v>#N/A</v>
      </c>
      <c r="D164" t="e">
        <f t="shared" si="2"/>
        <v>#N/A</v>
      </c>
    </row>
    <row r="165" spans="1:4">
      <c r="A165" s="62" t="s">
        <v>706</v>
      </c>
      <c r="B165" s="63">
        <v>29259.17</v>
      </c>
      <c r="C165" t="e">
        <f>VLOOKUP(A165,'Affinity Price List'!$G:$BI,3,0)</f>
        <v>#N/A</v>
      </c>
      <c r="D165" t="e">
        <f t="shared" si="2"/>
        <v>#N/A</v>
      </c>
    </row>
    <row r="166" spans="1:4">
      <c r="A166" s="62" t="s">
        <v>710</v>
      </c>
      <c r="B166" s="63">
        <v>28759.17</v>
      </c>
      <c r="C166" t="e">
        <f>VLOOKUP(A166,'Affinity Price List'!$G:$BI,3,0)</f>
        <v>#N/A</v>
      </c>
      <c r="D166" t="e">
        <f t="shared" si="2"/>
        <v>#N/A</v>
      </c>
    </row>
    <row r="167" spans="1:4">
      <c r="B167" s="61"/>
      <c r="C167" t="e">
        <f>VLOOKUP(A167,'Affinity Price List'!$G:$BI,3,0)</f>
        <v>#N/A</v>
      </c>
      <c r="D167" t="e">
        <f t="shared" si="2"/>
        <v>#N/A</v>
      </c>
    </row>
    <row r="168" spans="1:4">
      <c r="A168" s="62" t="s">
        <v>2706</v>
      </c>
      <c r="B168" s="63">
        <v>28009.17</v>
      </c>
      <c r="C168" t="e">
        <f>VLOOKUP(A168,'Affinity Price List'!$G:$BI,3,0)</f>
        <v>#N/A</v>
      </c>
      <c r="D168" t="e">
        <f t="shared" si="2"/>
        <v>#N/A</v>
      </c>
    </row>
    <row r="169" spans="1:4">
      <c r="A169" s="62" t="s">
        <v>715</v>
      </c>
      <c r="B169" s="63">
        <v>27509.17</v>
      </c>
      <c r="C169" t="e">
        <f>VLOOKUP(A169,'Affinity Price List'!$G:$BI,3,0)</f>
        <v>#N/A</v>
      </c>
      <c r="D169" t="e">
        <f t="shared" si="2"/>
        <v>#N/A</v>
      </c>
    </row>
    <row r="170" spans="1:4">
      <c r="A170" s="62" t="s">
        <v>2707</v>
      </c>
      <c r="B170" s="63">
        <v>29259.17</v>
      </c>
      <c r="C170" t="e">
        <f>VLOOKUP(A170,'Affinity Price List'!$G:$BI,3,0)</f>
        <v>#N/A</v>
      </c>
      <c r="D170" t="e">
        <f t="shared" si="2"/>
        <v>#N/A</v>
      </c>
    </row>
    <row r="171" spans="1:4">
      <c r="A171" s="62" t="s">
        <v>719</v>
      </c>
      <c r="B171" s="63">
        <v>28759.17</v>
      </c>
      <c r="C171" t="e">
        <f>VLOOKUP(A171,'Affinity Price List'!$G:$BI,3,0)</f>
        <v>#N/A</v>
      </c>
      <c r="D171" t="e">
        <f t="shared" si="2"/>
        <v>#N/A</v>
      </c>
    </row>
    <row r="172" spans="1:4">
      <c r="B172" s="61"/>
      <c r="C172" t="e">
        <f>VLOOKUP(A172,'Affinity Price List'!$G:$BI,3,0)</f>
        <v>#N/A</v>
      </c>
      <c r="D172" t="e">
        <f t="shared" si="2"/>
        <v>#N/A</v>
      </c>
    </row>
    <row r="173" spans="1:4">
      <c r="A173" s="62" t="s">
        <v>723</v>
      </c>
      <c r="B173" s="63">
        <v>28634.17</v>
      </c>
      <c r="C173" t="e">
        <f>VLOOKUP(A173,'Affinity Price List'!$G:$BI,3,0)</f>
        <v>#N/A</v>
      </c>
      <c r="D173" t="e">
        <f t="shared" si="2"/>
        <v>#N/A</v>
      </c>
    </row>
    <row r="174" spans="1:4">
      <c r="A174" s="62" t="s">
        <v>727</v>
      </c>
      <c r="B174" s="63">
        <v>28134.17</v>
      </c>
      <c r="C174" t="e">
        <f>VLOOKUP(A174,'Affinity Price List'!$G:$BI,3,0)</f>
        <v>#N/A</v>
      </c>
      <c r="D174" t="e">
        <f t="shared" si="2"/>
        <v>#N/A</v>
      </c>
    </row>
    <row r="175" spans="1:4">
      <c r="A175" s="62" t="s">
        <v>731</v>
      </c>
      <c r="B175" s="63">
        <v>29884.17</v>
      </c>
      <c r="C175" t="e">
        <f>VLOOKUP(A175,'Affinity Price List'!$G:$BI,3,0)</f>
        <v>#N/A</v>
      </c>
      <c r="D175" t="e">
        <f t="shared" si="2"/>
        <v>#N/A</v>
      </c>
    </row>
    <row r="176" spans="1:4">
      <c r="A176" s="62" t="s">
        <v>735</v>
      </c>
      <c r="B176" s="63">
        <v>29384.17</v>
      </c>
      <c r="C176" t="e">
        <f>VLOOKUP(A176,'Affinity Price List'!$G:$BI,3,0)</f>
        <v>#N/A</v>
      </c>
      <c r="D176" t="e">
        <f t="shared" si="2"/>
        <v>#N/A</v>
      </c>
    </row>
    <row r="177" spans="1:4">
      <c r="B177" s="61"/>
      <c r="C177" t="e">
        <f>VLOOKUP(A177,'Affinity Price List'!$G:$BI,3,0)</f>
        <v>#N/A</v>
      </c>
      <c r="D177" t="e">
        <f t="shared" si="2"/>
        <v>#N/A</v>
      </c>
    </row>
    <row r="178" spans="1:4">
      <c r="A178" s="62" t="s">
        <v>2708</v>
      </c>
      <c r="B178" s="63">
        <v>28634.17</v>
      </c>
      <c r="C178" t="e">
        <f>VLOOKUP(A178,'Affinity Price List'!$G:$BI,3,0)</f>
        <v>#N/A</v>
      </c>
      <c r="D178" t="e">
        <f t="shared" si="2"/>
        <v>#N/A</v>
      </c>
    </row>
    <row r="179" spans="1:4">
      <c r="A179" s="62" t="s">
        <v>740</v>
      </c>
      <c r="B179" s="63">
        <v>28134.17</v>
      </c>
      <c r="C179" t="e">
        <f>VLOOKUP(A179,'Affinity Price List'!$G:$BI,3,0)</f>
        <v>#N/A</v>
      </c>
      <c r="D179" t="e">
        <f t="shared" si="2"/>
        <v>#N/A</v>
      </c>
    </row>
    <row r="180" spans="1:4">
      <c r="A180" s="62" t="s">
        <v>2709</v>
      </c>
      <c r="B180" s="63">
        <v>29884.17</v>
      </c>
      <c r="C180" t="e">
        <f>VLOOKUP(A180,'Affinity Price List'!$G:$BI,3,0)</f>
        <v>#N/A</v>
      </c>
      <c r="D180" t="e">
        <f t="shared" si="2"/>
        <v>#N/A</v>
      </c>
    </row>
    <row r="181" spans="1:4">
      <c r="A181" s="62" t="s">
        <v>744</v>
      </c>
      <c r="B181" s="63">
        <v>29384.17</v>
      </c>
      <c r="C181" t="e">
        <f>VLOOKUP(A181,'Affinity Price List'!$G:$BI,3,0)</f>
        <v>#N/A</v>
      </c>
      <c r="D181" t="e">
        <f t="shared" si="2"/>
        <v>#N/A</v>
      </c>
    </row>
    <row r="182" spans="1:4">
      <c r="B182" s="61"/>
      <c r="C182" t="e">
        <f>VLOOKUP(A182,'Affinity Price List'!$G:$BI,3,0)</f>
        <v>#N/A</v>
      </c>
      <c r="D182" t="e">
        <f t="shared" si="2"/>
        <v>#N/A</v>
      </c>
    </row>
    <row r="183" spans="1:4">
      <c r="A183" s="62" t="s">
        <v>2710</v>
      </c>
      <c r="B183" s="63">
        <v>21080</v>
      </c>
      <c r="C183" t="e">
        <f>VLOOKUP(A183,'Affinity Price List'!$G:$BI,3,0)</f>
        <v>#N/A</v>
      </c>
      <c r="D183" t="e">
        <f t="shared" si="2"/>
        <v>#N/A</v>
      </c>
    </row>
    <row r="184" spans="1:4">
      <c r="A184" s="62" t="s">
        <v>2711</v>
      </c>
      <c r="B184" s="63">
        <v>21138.33</v>
      </c>
      <c r="C184" t="e">
        <f>VLOOKUP(A184,'Affinity Price List'!$G:$BI,3,0)</f>
        <v>#N/A</v>
      </c>
      <c r="D184" t="e">
        <f t="shared" si="2"/>
        <v>#N/A</v>
      </c>
    </row>
    <row r="185" spans="1:4">
      <c r="A185" s="62" t="s">
        <v>2712</v>
      </c>
      <c r="B185" s="63">
        <v>18971.669999999998</v>
      </c>
      <c r="C185" t="e">
        <f>VLOOKUP(A185,'Affinity Price List'!$G:$BI,3,0)</f>
        <v>#N/A</v>
      </c>
      <c r="D185" t="e">
        <f t="shared" si="2"/>
        <v>#N/A</v>
      </c>
    </row>
    <row r="186" spans="1:4">
      <c r="A186" s="62" t="s">
        <v>2713</v>
      </c>
      <c r="B186" s="63">
        <v>23055</v>
      </c>
      <c r="C186" t="e">
        <f>VLOOKUP(A186,'Affinity Price List'!$G:$BI,3,0)</f>
        <v>#N/A</v>
      </c>
      <c r="D186" t="e">
        <f t="shared" si="2"/>
        <v>#N/A</v>
      </c>
    </row>
    <row r="187" spans="1:4">
      <c r="A187" s="62" t="s">
        <v>2714</v>
      </c>
      <c r="B187" s="63">
        <v>21496.67</v>
      </c>
      <c r="C187" t="e">
        <f>VLOOKUP(A187,'Affinity Price List'!$G:$BI,3,0)</f>
        <v>#N/A</v>
      </c>
      <c r="D187" t="e">
        <f t="shared" si="2"/>
        <v>#N/A</v>
      </c>
    </row>
    <row r="188" spans="1:4">
      <c r="B188" s="61"/>
      <c r="C188" t="e">
        <f>VLOOKUP(A188,'Affinity Price List'!$G:$BI,3,0)</f>
        <v>#N/A</v>
      </c>
      <c r="D188" t="e">
        <f t="shared" si="2"/>
        <v>#N/A</v>
      </c>
    </row>
    <row r="189" spans="1:4">
      <c r="A189" s="62" t="s">
        <v>2715</v>
      </c>
      <c r="B189" s="63">
        <v>21080</v>
      </c>
      <c r="C189" t="e">
        <f>VLOOKUP(A189,'Affinity Price List'!$G:$BI,3,0)</f>
        <v>#N/A</v>
      </c>
      <c r="D189" t="e">
        <f t="shared" si="2"/>
        <v>#N/A</v>
      </c>
    </row>
    <row r="190" spans="1:4">
      <c r="A190" s="62" t="s">
        <v>2716</v>
      </c>
      <c r="B190" s="63">
        <v>21138.33</v>
      </c>
      <c r="C190" t="e">
        <f>VLOOKUP(A190,'Affinity Price List'!$G:$BI,3,0)</f>
        <v>#N/A</v>
      </c>
      <c r="D190" t="e">
        <f t="shared" si="2"/>
        <v>#N/A</v>
      </c>
    </row>
    <row r="191" spans="1:4">
      <c r="A191" s="62" t="s">
        <v>2717</v>
      </c>
      <c r="B191" s="63">
        <v>18971.669999999998</v>
      </c>
      <c r="C191" t="e">
        <f>VLOOKUP(A191,'Affinity Price List'!$G:$BI,3,0)</f>
        <v>#N/A</v>
      </c>
      <c r="D191" t="e">
        <f t="shared" si="2"/>
        <v>#N/A</v>
      </c>
    </row>
    <row r="192" spans="1:4">
      <c r="A192" s="62" t="s">
        <v>2718</v>
      </c>
      <c r="B192" s="63">
        <v>23055</v>
      </c>
      <c r="C192" t="e">
        <f>VLOOKUP(A192,'Affinity Price List'!$G:$BI,3,0)</f>
        <v>#N/A</v>
      </c>
      <c r="D192" t="e">
        <f t="shared" si="2"/>
        <v>#N/A</v>
      </c>
    </row>
    <row r="193" spans="1:4">
      <c r="A193" s="62" t="s">
        <v>2719</v>
      </c>
      <c r="B193" s="63">
        <v>21496.67</v>
      </c>
      <c r="C193" t="e">
        <f>VLOOKUP(A193,'Affinity Price List'!$G:$BI,3,0)</f>
        <v>#N/A</v>
      </c>
      <c r="D193" t="e">
        <f t="shared" si="2"/>
        <v>#N/A</v>
      </c>
    </row>
    <row r="194" spans="1:4">
      <c r="B194" s="61"/>
      <c r="C194" t="e">
        <f>VLOOKUP(A194,'Affinity Price List'!$G:$BI,3,0)</f>
        <v>#N/A</v>
      </c>
      <c r="D194" t="e">
        <f t="shared" si="2"/>
        <v>#N/A</v>
      </c>
    </row>
    <row r="195" spans="1:4">
      <c r="A195" s="62" t="s">
        <v>2720</v>
      </c>
      <c r="B195" s="63">
        <v>28550.83</v>
      </c>
      <c r="C195" t="e">
        <f>VLOOKUP(A195,'Affinity Price List'!$G:$BI,3,0)</f>
        <v>#N/A</v>
      </c>
      <c r="D195" t="e">
        <f t="shared" si="2"/>
        <v>#N/A</v>
      </c>
    </row>
    <row r="196" spans="1:4">
      <c r="B196" s="61"/>
      <c r="C196" t="e">
        <f>VLOOKUP(A196,'Affinity Price List'!$G:$BI,3,0)</f>
        <v>#N/A</v>
      </c>
      <c r="D196" t="e">
        <f t="shared" si="2"/>
        <v>#N/A</v>
      </c>
    </row>
    <row r="197" spans="1:4">
      <c r="A197" s="62" t="s">
        <v>2721</v>
      </c>
      <c r="B197" s="63">
        <v>28550.83</v>
      </c>
      <c r="C197" t="e">
        <f>VLOOKUP(A197,'Affinity Price List'!$G:$BI,3,0)</f>
        <v>#N/A</v>
      </c>
      <c r="D197" t="e">
        <f t="shared" ref="D197:D260" si="3">B197=C197</f>
        <v>#N/A</v>
      </c>
    </row>
    <row r="198" spans="1:4">
      <c r="B198" s="61"/>
      <c r="C198" t="e">
        <f>VLOOKUP(A198,'Affinity Price List'!$G:$BI,3,0)</f>
        <v>#N/A</v>
      </c>
      <c r="D198" t="e">
        <f t="shared" si="3"/>
        <v>#N/A</v>
      </c>
    </row>
    <row r="199" spans="1:4">
      <c r="A199" s="62" t="s">
        <v>2722</v>
      </c>
      <c r="B199" s="63">
        <v>23580</v>
      </c>
      <c r="C199" t="e">
        <f>VLOOKUP(A199,'Affinity Price List'!$G:$BI,3,0)</f>
        <v>#N/A</v>
      </c>
      <c r="D199" t="e">
        <f t="shared" si="3"/>
        <v>#N/A</v>
      </c>
    </row>
    <row r="200" spans="1:4">
      <c r="A200" s="62" t="s">
        <v>2723</v>
      </c>
      <c r="B200" s="63">
        <v>21246.67</v>
      </c>
      <c r="C200" t="e">
        <f>VLOOKUP(A200,'Affinity Price List'!$G:$BI,3,0)</f>
        <v>#N/A</v>
      </c>
      <c r="D200" t="e">
        <f t="shared" si="3"/>
        <v>#N/A</v>
      </c>
    </row>
    <row r="201" spans="1:4">
      <c r="A201" s="62" t="s">
        <v>2724</v>
      </c>
      <c r="B201" s="63">
        <v>25663.33</v>
      </c>
      <c r="C201" t="e">
        <f>VLOOKUP(A201,'Affinity Price List'!$G:$BI,3,0)</f>
        <v>#N/A</v>
      </c>
      <c r="D201" t="e">
        <f t="shared" si="3"/>
        <v>#N/A</v>
      </c>
    </row>
    <row r="202" spans="1:4">
      <c r="B202" s="61"/>
      <c r="C202" t="e">
        <f>VLOOKUP(A202,'Affinity Price List'!$G:$BI,3,0)</f>
        <v>#N/A</v>
      </c>
      <c r="D202" t="e">
        <f t="shared" si="3"/>
        <v>#N/A</v>
      </c>
    </row>
    <row r="203" spans="1:4">
      <c r="A203" s="62" t="s">
        <v>2725</v>
      </c>
      <c r="B203" s="63">
        <v>23580</v>
      </c>
      <c r="C203" t="e">
        <f>VLOOKUP(A203,'Affinity Price List'!$G:$BI,3,0)</f>
        <v>#N/A</v>
      </c>
      <c r="D203" t="e">
        <f t="shared" si="3"/>
        <v>#N/A</v>
      </c>
    </row>
    <row r="204" spans="1:4">
      <c r="A204" s="62" t="s">
        <v>2726</v>
      </c>
      <c r="B204" s="63">
        <v>21246.67</v>
      </c>
      <c r="C204" t="e">
        <f>VLOOKUP(A204,'Affinity Price List'!$G:$BI,3,0)</f>
        <v>#N/A</v>
      </c>
      <c r="D204" t="e">
        <f t="shared" si="3"/>
        <v>#N/A</v>
      </c>
    </row>
    <row r="205" spans="1:4">
      <c r="A205" s="62" t="s">
        <v>2727</v>
      </c>
      <c r="B205" s="63">
        <v>25663.33</v>
      </c>
      <c r="C205" t="e">
        <f>VLOOKUP(A205,'Affinity Price List'!$G:$BI,3,0)</f>
        <v>#N/A</v>
      </c>
      <c r="D205" t="e">
        <f t="shared" si="3"/>
        <v>#N/A</v>
      </c>
    </row>
    <row r="206" spans="1:4">
      <c r="B206" s="61"/>
      <c r="C206" t="e">
        <f>VLOOKUP(A206,'Affinity Price List'!$G:$BI,3,0)</f>
        <v>#N/A</v>
      </c>
      <c r="D206" t="e">
        <f t="shared" si="3"/>
        <v>#N/A</v>
      </c>
    </row>
    <row r="207" spans="1:4">
      <c r="A207" s="62" t="s">
        <v>2728</v>
      </c>
      <c r="B207" s="63">
        <v>27634.17</v>
      </c>
      <c r="C207" t="e">
        <f>VLOOKUP(A207,'Affinity Price List'!$G:$BI,3,0)</f>
        <v>#N/A</v>
      </c>
      <c r="D207" t="e">
        <f t="shared" si="3"/>
        <v>#N/A</v>
      </c>
    </row>
    <row r="208" spans="1:4">
      <c r="A208" s="62" t="s">
        <v>2729</v>
      </c>
      <c r="B208" s="63">
        <v>30925.83</v>
      </c>
      <c r="C208" t="e">
        <f>VLOOKUP(A208,'Affinity Price List'!$G:$BI,3,0)</f>
        <v>#N/A</v>
      </c>
      <c r="D208" t="e">
        <f t="shared" si="3"/>
        <v>#N/A</v>
      </c>
    </row>
    <row r="209" spans="1:4">
      <c r="A209" s="62" t="s">
        <v>2730</v>
      </c>
      <c r="B209" s="63">
        <v>26509.17</v>
      </c>
      <c r="C209" t="e">
        <f>VLOOKUP(A209,'Affinity Price List'!$G:$BI,3,0)</f>
        <v>#N/A</v>
      </c>
      <c r="D209" t="e">
        <f t="shared" si="3"/>
        <v>#N/A</v>
      </c>
    </row>
    <row r="210" spans="1:4">
      <c r="A210" s="62" t="s">
        <v>2731</v>
      </c>
      <c r="B210" s="63">
        <v>32717.5</v>
      </c>
      <c r="C210" t="e">
        <f>VLOOKUP(A210,'Affinity Price List'!$G:$BI,3,0)</f>
        <v>#N/A</v>
      </c>
      <c r="D210" t="e">
        <f t="shared" si="3"/>
        <v>#N/A</v>
      </c>
    </row>
    <row r="211" spans="1:4">
      <c r="A211" s="62" t="s">
        <v>2732</v>
      </c>
      <c r="B211" s="63">
        <v>28363.33</v>
      </c>
      <c r="C211" t="e">
        <f>VLOOKUP(A211,'Affinity Price List'!$G:$BI,3,0)</f>
        <v>#N/A</v>
      </c>
      <c r="D211" t="e">
        <f t="shared" si="3"/>
        <v>#N/A</v>
      </c>
    </row>
    <row r="212" spans="1:4">
      <c r="A212" s="62" t="s">
        <v>2733</v>
      </c>
      <c r="B212" s="63">
        <v>31655</v>
      </c>
      <c r="C212" t="e">
        <f>VLOOKUP(A212,'Affinity Price List'!$G:$BI,3,0)</f>
        <v>#N/A</v>
      </c>
      <c r="D212" t="e">
        <f t="shared" si="3"/>
        <v>#N/A</v>
      </c>
    </row>
    <row r="213" spans="1:4">
      <c r="A213" s="62" t="s">
        <v>2734</v>
      </c>
      <c r="B213" s="63">
        <v>27238.33</v>
      </c>
      <c r="C213" t="e">
        <f>VLOOKUP(A213,'Affinity Price List'!$G:$BI,3,0)</f>
        <v>#N/A</v>
      </c>
      <c r="D213" t="e">
        <f t="shared" si="3"/>
        <v>#N/A</v>
      </c>
    </row>
    <row r="214" spans="1:4">
      <c r="A214" s="62" t="s">
        <v>2735</v>
      </c>
      <c r="B214" s="63">
        <v>33446.67</v>
      </c>
      <c r="C214" t="e">
        <f>VLOOKUP(A214,'Affinity Price List'!$G:$BI,3,0)</f>
        <v>#N/A</v>
      </c>
      <c r="D214" t="e">
        <f t="shared" si="3"/>
        <v>#N/A</v>
      </c>
    </row>
    <row r="215" spans="1:4">
      <c r="B215" s="61"/>
      <c r="C215" t="e">
        <f>VLOOKUP(A215,'Affinity Price List'!$G:$BI,3,0)</f>
        <v>#N/A</v>
      </c>
      <c r="D215" t="e">
        <f t="shared" si="3"/>
        <v>#N/A</v>
      </c>
    </row>
    <row r="216" spans="1:4">
      <c r="A216" s="62" t="s">
        <v>2736</v>
      </c>
      <c r="B216" s="63">
        <v>27634.17</v>
      </c>
      <c r="C216" t="e">
        <f>VLOOKUP(A216,'Affinity Price List'!$G:$BI,3,0)</f>
        <v>#N/A</v>
      </c>
      <c r="D216" t="e">
        <f t="shared" si="3"/>
        <v>#N/A</v>
      </c>
    </row>
    <row r="217" spans="1:4">
      <c r="A217" s="62" t="s">
        <v>2737</v>
      </c>
      <c r="B217" s="63">
        <v>30925.83</v>
      </c>
      <c r="C217" t="e">
        <f>VLOOKUP(A217,'Affinity Price List'!$G:$BI,3,0)</f>
        <v>#N/A</v>
      </c>
      <c r="D217" t="e">
        <f t="shared" si="3"/>
        <v>#N/A</v>
      </c>
    </row>
    <row r="218" spans="1:4">
      <c r="A218" s="62" t="s">
        <v>2738</v>
      </c>
      <c r="B218" s="63">
        <v>26509.17</v>
      </c>
      <c r="C218" t="e">
        <f>VLOOKUP(A218,'Affinity Price List'!$G:$BI,3,0)</f>
        <v>#N/A</v>
      </c>
      <c r="D218" t="e">
        <f t="shared" si="3"/>
        <v>#N/A</v>
      </c>
    </row>
    <row r="219" spans="1:4">
      <c r="A219" s="62" t="s">
        <v>2739</v>
      </c>
      <c r="B219" s="63">
        <v>32717.5</v>
      </c>
      <c r="C219" t="e">
        <f>VLOOKUP(A219,'Affinity Price List'!$G:$BI,3,0)</f>
        <v>#N/A</v>
      </c>
      <c r="D219" t="e">
        <f t="shared" si="3"/>
        <v>#N/A</v>
      </c>
    </row>
    <row r="220" spans="1:4">
      <c r="A220" s="62" t="s">
        <v>2740</v>
      </c>
      <c r="B220" s="63">
        <v>28363.33</v>
      </c>
      <c r="C220" t="e">
        <f>VLOOKUP(A220,'Affinity Price List'!$G:$BI,3,0)</f>
        <v>#N/A</v>
      </c>
      <c r="D220" t="e">
        <f t="shared" si="3"/>
        <v>#N/A</v>
      </c>
    </row>
    <row r="221" spans="1:4">
      <c r="A221" s="62" t="s">
        <v>2741</v>
      </c>
      <c r="B221" s="63">
        <v>31655</v>
      </c>
      <c r="C221" t="e">
        <f>VLOOKUP(A221,'Affinity Price List'!$G:$BI,3,0)</f>
        <v>#N/A</v>
      </c>
      <c r="D221" t="e">
        <f t="shared" si="3"/>
        <v>#N/A</v>
      </c>
    </row>
    <row r="222" spans="1:4">
      <c r="A222" s="62" t="s">
        <v>2742</v>
      </c>
      <c r="B222" s="63">
        <v>27238.33</v>
      </c>
      <c r="C222" t="e">
        <f>VLOOKUP(A222,'Affinity Price List'!$G:$BI,3,0)</f>
        <v>#N/A</v>
      </c>
      <c r="D222" t="e">
        <f t="shared" si="3"/>
        <v>#N/A</v>
      </c>
    </row>
    <row r="223" spans="1:4">
      <c r="A223" s="62" t="s">
        <v>2743</v>
      </c>
      <c r="B223" s="63">
        <v>33446.67</v>
      </c>
      <c r="C223" t="e">
        <f>VLOOKUP(A223,'Affinity Price List'!$G:$BI,3,0)</f>
        <v>#N/A</v>
      </c>
      <c r="D223" t="e">
        <f t="shared" si="3"/>
        <v>#N/A</v>
      </c>
    </row>
    <row r="224" spans="1:4">
      <c r="B224" s="61"/>
      <c r="C224" t="e">
        <f>VLOOKUP(A224,'Affinity Price List'!$G:$BI,3,0)</f>
        <v>#N/A</v>
      </c>
      <c r="D224" t="e">
        <f t="shared" si="3"/>
        <v>#N/A</v>
      </c>
    </row>
    <row r="225" spans="1:4">
      <c r="A225" s="62" t="s">
        <v>968</v>
      </c>
      <c r="B225" s="63">
        <v>25513.33</v>
      </c>
      <c r="C225" t="e">
        <f>VLOOKUP(A225,'Affinity Price List'!$G:$BI,3,0)</f>
        <v>#N/A</v>
      </c>
      <c r="D225" t="e">
        <f t="shared" si="3"/>
        <v>#N/A</v>
      </c>
    </row>
    <row r="226" spans="1:4">
      <c r="A226" s="62" t="s">
        <v>960</v>
      </c>
      <c r="B226" s="63">
        <v>24096.67</v>
      </c>
      <c r="C226" t="e">
        <f>VLOOKUP(A226,'Affinity Price List'!$G:$BI,3,0)</f>
        <v>#N/A</v>
      </c>
      <c r="D226" t="e">
        <f t="shared" si="3"/>
        <v>#N/A</v>
      </c>
    </row>
    <row r="227" spans="1:4">
      <c r="A227" s="62" t="s">
        <v>996</v>
      </c>
      <c r="B227" s="63">
        <v>27763.33</v>
      </c>
      <c r="C227" t="e">
        <f>VLOOKUP(A227,'Affinity Price List'!$G:$BI,3,0)</f>
        <v>#N/A</v>
      </c>
      <c r="D227" t="e">
        <f t="shared" si="3"/>
        <v>#N/A</v>
      </c>
    </row>
    <row r="228" spans="1:4">
      <c r="A228" s="62" t="s">
        <v>972</v>
      </c>
      <c r="B228" s="63">
        <v>27575.83</v>
      </c>
      <c r="C228" t="e">
        <f>VLOOKUP(A228,'Affinity Price List'!$G:$BI,3,0)</f>
        <v>#N/A</v>
      </c>
      <c r="D228" t="e">
        <f t="shared" si="3"/>
        <v>#N/A</v>
      </c>
    </row>
    <row r="229" spans="1:4">
      <c r="A229" s="62" t="s">
        <v>964</v>
      </c>
      <c r="B229" s="63">
        <v>25909.17</v>
      </c>
      <c r="C229" t="e">
        <f>VLOOKUP(A229,'Affinity Price List'!$G:$BI,3,0)</f>
        <v>#N/A</v>
      </c>
      <c r="D229" t="e">
        <f t="shared" si="3"/>
        <v>#N/A</v>
      </c>
    </row>
    <row r="230" spans="1:4">
      <c r="A230" s="62" t="s">
        <v>1000</v>
      </c>
      <c r="B230" s="63">
        <v>29950.83</v>
      </c>
      <c r="C230" t="e">
        <f>VLOOKUP(A230,'Affinity Price List'!$G:$BI,3,0)</f>
        <v>#N/A</v>
      </c>
      <c r="D230" t="e">
        <f t="shared" si="3"/>
        <v>#N/A</v>
      </c>
    </row>
    <row r="231" spans="1:4">
      <c r="A231" s="62" t="s">
        <v>1004</v>
      </c>
      <c r="B231" s="63">
        <v>31509.17</v>
      </c>
      <c r="C231" t="e">
        <f>VLOOKUP(A231,'Affinity Price List'!$G:$BI,3,0)</f>
        <v>#N/A</v>
      </c>
      <c r="D231" t="e">
        <f t="shared" si="3"/>
        <v>#N/A</v>
      </c>
    </row>
    <row r="232" spans="1:4">
      <c r="A232" s="62" t="s">
        <v>2744</v>
      </c>
      <c r="B232" s="63">
        <v>25596.67</v>
      </c>
      <c r="C232" t="e">
        <f>VLOOKUP(A232,'Affinity Price List'!$G:$BI,3,0)</f>
        <v>#N/A</v>
      </c>
      <c r="D232" t="e">
        <f t="shared" si="3"/>
        <v>#N/A</v>
      </c>
    </row>
    <row r="233" spans="1:4">
      <c r="A233" s="62" t="s">
        <v>2745</v>
      </c>
      <c r="B233" s="63">
        <v>25992.5</v>
      </c>
      <c r="C233" t="e">
        <f>VLOOKUP(A233,'Affinity Price List'!$G:$BI,3,0)</f>
        <v>#N/A</v>
      </c>
      <c r="D233" t="e">
        <f t="shared" si="3"/>
        <v>#N/A</v>
      </c>
    </row>
    <row r="234" spans="1:4">
      <c r="A234" s="62" t="s">
        <v>2746</v>
      </c>
      <c r="B234" s="63">
        <v>26075.83</v>
      </c>
      <c r="C234" t="e">
        <f>VLOOKUP(A234,'Affinity Price List'!$G:$BI,3,0)</f>
        <v>#N/A</v>
      </c>
      <c r="D234" t="e">
        <f t="shared" si="3"/>
        <v>#N/A</v>
      </c>
    </row>
    <row r="235" spans="1:4">
      <c r="A235" s="62" t="s">
        <v>2747</v>
      </c>
      <c r="B235" s="63">
        <v>24180</v>
      </c>
      <c r="C235" t="e">
        <f>VLOOKUP(A235,'Affinity Price List'!$G:$BI,3,0)</f>
        <v>#N/A</v>
      </c>
      <c r="D235" t="e">
        <f t="shared" si="3"/>
        <v>#N/A</v>
      </c>
    </row>
    <row r="236" spans="1:4">
      <c r="A236" s="62" t="s">
        <v>2748</v>
      </c>
      <c r="B236" s="63">
        <v>28055</v>
      </c>
      <c r="C236" t="e">
        <f>VLOOKUP(A236,'Affinity Price List'!$G:$BI,3,0)</f>
        <v>#N/A</v>
      </c>
      <c r="D236" t="e">
        <f t="shared" si="3"/>
        <v>#N/A</v>
      </c>
    </row>
    <row r="237" spans="1:4">
      <c r="A237" s="62" t="s">
        <v>2749</v>
      </c>
      <c r="B237" s="63">
        <v>32550.83</v>
      </c>
      <c r="C237" t="e">
        <f>VLOOKUP(A237,'Affinity Price List'!$G:$BI,3,0)</f>
        <v>#N/A</v>
      </c>
      <c r="D237" t="e">
        <f t="shared" si="3"/>
        <v>#N/A</v>
      </c>
    </row>
    <row r="238" spans="1:4">
      <c r="B238" s="61"/>
      <c r="C238" t="e">
        <f>VLOOKUP(A238,'Affinity Price List'!$G:$BI,3,0)</f>
        <v>#N/A</v>
      </c>
      <c r="D238" t="e">
        <f t="shared" si="3"/>
        <v>#N/A</v>
      </c>
    </row>
    <row r="239" spans="1:4">
      <c r="A239" s="62" t="s">
        <v>976</v>
      </c>
      <c r="B239" s="63">
        <v>26096.67</v>
      </c>
      <c r="C239" t="e">
        <f>VLOOKUP(A239,'Affinity Price List'!$G:$BI,3,0)</f>
        <v>#N/A</v>
      </c>
      <c r="D239" t="e">
        <f t="shared" si="3"/>
        <v>#N/A</v>
      </c>
    </row>
    <row r="240" spans="1:4">
      <c r="A240" s="62" t="s">
        <v>980</v>
      </c>
      <c r="B240" s="63">
        <v>27513.33</v>
      </c>
      <c r="C240" t="e">
        <f>VLOOKUP(A240,'Affinity Price List'!$G:$BI,3,0)</f>
        <v>#N/A</v>
      </c>
      <c r="D240" t="e">
        <f t="shared" si="3"/>
        <v>#N/A</v>
      </c>
    </row>
    <row r="241" spans="1:4">
      <c r="A241" s="62" t="s">
        <v>984</v>
      </c>
      <c r="B241" s="63">
        <v>27909.17</v>
      </c>
      <c r="C241" t="e">
        <f>VLOOKUP(A241,'Affinity Price List'!$G:$BI,3,0)</f>
        <v>#N/A</v>
      </c>
      <c r="D241" t="e">
        <f t="shared" si="3"/>
        <v>#N/A</v>
      </c>
    </row>
    <row r="242" spans="1:4">
      <c r="A242" s="62" t="s">
        <v>988</v>
      </c>
      <c r="B242" s="63">
        <v>29509.17</v>
      </c>
      <c r="C242" t="e">
        <f>VLOOKUP(A242,'Affinity Price List'!$G:$BI,3,0)</f>
        <v>#N/A</v>
      </c>
      <c r="D242" t="e">
        <f t="shared" si="3"/>
        <v>#N/A</v>
      </c>
    </row>
    <row r="243" spans="1:4">
      <c r="A243" s="62" t="s">
        <v>992</v>
      </c>
      <c r="B243" s="63">
        <v>31067.5</v>
      </c>
      <c r="C243" t="e">
        <f>VLOOKUP(A243,'Affinity Price List'!$G:$BI,3,0)</f>
        <v>#N/A</v>
      </c>
      <c r="D243" t="e">
        <f t="shared" si="3"/>
        <v>#N/A</v>
      </c>
    </row>
    <row r="244" spans="1:4">
      <c r="A244" s="62" t="s">
        <v>2750</v>
      </c>
      <c r="B244" s="63">
        <v>26180</v>
      </c>
      <c r="C244" t="e">
        <f>VLOOKUP(A244,'Affinity Price List'!$G:$BI,3,0)</f>
        <v>#N/A</v>
      </c>
      <c r="D244" t="e">
        <f t="shared" si="3"/>
        <v>#N/A</v>
      </c>
    </row>
    <row r="245" spans="1:4">
      <c r="A245" s="62" t="s">
        <v>2751</v>
      </c>
      <c r="B245" s="63">
        <v>26513.33</v>
      </c>
      <c r="C245" t="e">
        <f>VLOOKUP(A245,'Affinity Price List'!$G:$BI,3,0)</f>
        <v>#N/A</v>
      </c>
      <c r="D245" t="e">
        <f t="shared" si="3"/>
        <v>#N/A</v>
      </c>
    </row>
    <row r="246" spans="1:4">
      <c r="A246" s="62" t="s">
        <v>2752</v>
      </c>
      <c r="B246" s="63">
        <v>26596.67</v>
      </c>
      <c r="C246" t="e">
        <f>VLOOKUP(A246,'Affinity Price List'!$G:$BI,3,0)</f>
        <v>#N/A</v>
      </c>
      <c r="D246" t="e">
        <f t="shared" si="3"/>
        <v>#N/A</v>
      </c>
    </row>
    <row r="247" spans="1:4">
      <c r="A247" s="62" t="s">
        <v>2753</v>
      </c>
      <c r="B247" s="63">
        <v>28180</v>
      </c>
      <c r="C247" t="e">
        <f>VLOOKUP(A247,'Affinity Price List'!$G:$BI,3,0)</f>
        <v>#N/A</v>
      </c>
      <c r="D247" t="e">
        <f t="shared" si="3"/>
        <v>#N/A</v>
      </c>
    </row>
    <row r="248" spans="1:4">
      <c r="A248" s="62" t="s">
        <v>2754</v>
      </c>
      <c r="B248" s="63">
        <v>28325.83</v>
      </c>
      <c r="C248" t="e">
        <f>VLOOKUP(A248,'Affinity Price List'!$G:$BI,3,0)</f>
        <v>#N/A</v>
      </c>
      <c r="D248" t="e">
        <f t="shared" si="3"/>
        <v>#N/A</v>
      </c>
    </row>
    <row r="249" spans="1:4">
      <c r="A249" s="62" t="s">
        <v>2755</v>
      </c>
      <c r="B249" s="63">
        <v>28596.67</v>
      </c>
      <c r="C249" t="e">
        <f>VLOOKUP(A249,'Affinity Price List'!$G:$BI,3,0)</f>
        <v>#N/A</v>
      </c>
      <c r="D249" t="e">
        <f t="shared" si="3"/>
        <v>#N/A</v>
      </c>
    </row>
    <row r="250" spans="1:4">
      <c r="A250" s="62" t="s">
        <v>2756</v>
      </c>
      <c r="B250" s="63">
        <v>32109.17</v>
      </c>
      <c r="C250" t="e">
        <f>VLOOKUP(A250,'Affinity Price List'!$G:$BI,3,0)</f>
        <v>#N/A</v>
      </c>
      <c r="D250" t="e">
        <f t="shared" si="3"/>
        <v>#N/A</v>
      </c>
    </row>
    <row r="251" spans="1:4">
      <c r="B251" s="61"/>
      <c r="C251" t="e">
        <f>VLOOKUP(A251,'Affinity Price List'!$G:$BI,3,0)</f>
        <v>#N/A</v>
      </c>
      <c r="D251" t="e">
        <f t="shared" si="3"/>
        <v>#N/A</v>
      </c>
    </row>
    <row r="252" spans="1:4">
      <c r="A252" s="62" t="s">
        <v>1085</v>
      </c>
      <c r="B252" s="63">
        <v>26096.67</v>
      </c>
      <c r="C252" t="e">
        <f>VLOOKUP(A252,'Affinity Price List'!$G:$BI,3,0)</f>
        <v>#N/A</v>
      </c>
      <c r="D252" t="e">
        <f t="shared" si="3"/>
        <v>#N/A</v>
      </c>
    </row>
    <row r="253" spans="1:4">
      <c r="A253" s="62" t="s">
        <v>1111</v>
      </c>
      <c r="B253" s="63">
        <v>27513.33</v>
      </c>
      <c r="C253" t="e">
        <f>VLOOKUP(A253,'Affinity Price List'!$G:$BI,3,0)</f>
        <v>#N/A</v>
      </c>
      <c r="D253" t="e">
        <f t="shared" si="3"/>
        <v>#N/A</v>
      </c>
    </row>
    <row r="254" spans="1:4">
      <c r="A254" s="62" t="s">
        <v>1062</v>
      </c>
      <c r="B254" s="63">
        <v>25513.33</v>
      </c>
      <c r="C254" t="e">
        <f>VLOOKUP(A254,'Affinity Price List'!$G:$BI,3,0)</f>
        <v>#N/A</v>
      </c>
      <c r="D254" t="e">
        <f t="shared" si="3"/>
        <v>#N/A</v>
      </c>
    </row>
    <row r="255" spans="1:4">
      <c r="A255" s="62" t="s">
        <v>1047</v>
      </c>
      <c r="B255" s="63">
        <v>24096.67</v>
      </c>
      <c r="C255" t="e">
        <f>VLOOKUP(A255,'Affinity Price List'!$G:$BI,3,0)</f>
        <v>#N/A</v>
      </c>
      <c r="D255" t="e">
        <f t="shared" si="3"/>
        <v>#N/A</v>
      </c>
    </row>
    <row r="256" spans="1:4">
      <c r="A256" s="62" t="s">
        <v>1124</v>
      </c>
      <c r="B256" s="63">
        <v>27763.33</v>
      </c>
      <c r="C256" t="e">
        <f>VLOOKUP(A256,'Affinity Price List'!$G:$BI,3,0)</f>
        <v>#N/A</v>
      </c>
      <c r="D256" t="e">
        <f t="shared" si="3"/>
        <v>#N/A</v>
      </c>
    </row>
    <row r="257" spans="1:4">
      <c r="A257" s="62" t="s">
        <v>1096</v>
      </c>
      <c r="B257" s="63">
        <v>27909.17</v>
      </c>
      <c r="C257" t="e">
        <f>VLOOKUP(A257,'Affinity Price List'!$G:$BI,3,0)</f>
        <v>#N/A</v>
      </c>
      <c r="D257" t="e">
        <f t="shared" si="3"/>
        <v>#N/A</v>
      </c>
    </row>
    <row r="258" spans="1:4">
      <c r="A258" s="62" t="s">
        <v>1114</v>
      </c>
      <c r="B258" s="63">
        <v>29509.17</v>
      </c>
      <c r="C258" t="e">
        <f>VLOOKUP(A258,'Affinity Price List'!$G:$BI,3,0)</f>
        <v>#N/A</v>
      </c>
      <c r="D258" t="e">
        <f t="shared" si="3"/>
        <v>#N/A</v>
      </c>
    </row>
    <row r="259" spans="1:4">
      <c r="A259" s="62" t="s">
        <v>1117</v>
      </c>
      <c r="B259" s="63">
        <v>31067.5</v>
      </c>
      <c r="C259" t="e">
        <f>VLOOKUP(A259,'Affinity Price List'!$G:$BI,3,0)</f>
        <v>#N/A</v>
      </c>
      <c r="D259" t="e">
        <f t="shared" si="3"/>
        <v>#N/A</v>
      </c>
    </row>
    <row r="260" spans="1:4">
      <c r="A260" s="62" t="s">
        <v>1078</v>
      </c>
      <c r="B260" s="63">
        <v>27575.83</v>
      </c>
      <c r="C260" t="e">
        <f>VLOOKUP(A260,'Affinity Price List'!$G:$BI,3,0)</f>
        <v>#N/A</v>
      </c>
      <c r="D260" t="e">
        <f t="shared" si="3"/>
        <v>#N/A</v>
      </c>
    </row>
    <row r="261" spans="1:4">
      <c r="A261" s="62" t="s">
        <v>1055</v>
      </c>
      <c r="B261" s="63">
        <v>25909.17</v>
      </c>
      <c r="C261" t="e">
        <f>VLOOKUP(A261,'Affinity Price List'!$G:$BI,3,0)</f>
        <v>#N/A</v>
      </c>
      <c r="D261" t="e">
        <f t="shared" ref="D261:D324" si="4">B261=C261</f>
        <v>#N/A</v>
      </c>
    </row>
    <row r="262" spans="1:4">
      <c r="A262" s="62" t="s">
        <v>1127</v>
      </c>
      <c r="B262" s="63">
        <v>29950.83</v>
      </c>
      <c r="C262" t="e">
        <f>VLOOKUP(A262,'Affinity Price List'!$G:$BI,3,0)</f>
        <v>#N/A</v>
      </c>
      <c r="D262" t="e">
        <f t="shared" si="4"/>
        <v>#N/A</v>
      </c>
    </row>
    <row r="263" spans="1:4">
      <c r="A263" s="62" t="s">
        <v>1130</v>
      </c>
      <c r="B263" s="63">
        <v>31509.17</v>
      </c>
      <c r="C263" t="e">
        <f>VLOOKUP(A263,'Affinity Price List'!$G:$BI,3,0)</f>
        <v>#N/A</v>
      </c>
      <c r="D263" t="e">
        <f t="shared" si="4"/>
        <v>#N/A</v>
      </c>
    </row>
    <row r="264" spans="1:4">
      <c r="A264" s="62" t="s">
        <v>2757</v>
      </c>
      <c r="B264" s="63">
        <v>26180</v>
      </c>
      <c r="C264" t="e">
        <f>VLOOKUP(A264,'Affinity Price List'!$G:$BI,3,0)</f>
        <v>#N/A</v>
      </c>
      <c r="D264" t="e">
        <f t="shared" si="4"/>
        <v>#N/A</v>
      </c>
    </row>
    <row r="265" spans="1:4">
      <c r="A265" s="62" t="s">
        <v>1088</v>
      </c>
      <c r="B265" s="63">
        <v>26513.33</v>
      </c>
      <c r="C265" t="e">
        <f>VLOOKUP(A265,'Affinity Price List'!$G:$BI,3,0)</f>
        <v>#N/A</v>
      </c>
      <c r="D265" t="e">
        <f t="shared" si="4"/>
        <v>#N/A</v>
      </c>
    </row>
    <row r="266" spans="1:4">
      <c r="A266" s="62" t="s">
        <v>1092</v>
      </c>
      <c r="B266" s="63">
        <v>26596.67</v>
      </c>
      <c r="C266" t="e">
        <f>VLOOKUP(A266,'Affinity Price List'!$G:$BI,3,0)</f>
        <v>#N/A</v>
      </c>
      <c r="D266" t="e">
        <f t="shared" si="4"/>
        <v>#N/A</v>
      </c>
    </row>
    <row r="267" spans="1:4">
      <c r="A267" s="62" t="s">
        <v>1066</v>
      </c>
      <c r="B267" s="63">
        <v>25596.67</v>
      </c>
      <c r="C267" t="e">
        <f>VLOOKUP(A267,'Affinity Price List'!$G:$BI,3,0)</f>
        <v>#N/A</v>
      </c>
      <c r="D267" t="e">
        <f t="shared" si="4"/>
        <v>#N/A</v>
      </c>
    </row>
    <row r="268" spans="1:4">
      <c r="A268" s="62" t="s">
        <v>1070</v>
      </c>
      <c r="B268" s="63">
        <v>25992.5</v>
      </c>
      <c r="C268" t="e">
        <f>VLOOKUP(A268,'Affinity Price List'!$G:$BI,3,0)</f>
        <v>#N/A</v>
      </c>
      <c r="D268" t="e">
        <f t="shared" si="4"/>
        <v>#N/A</v>
      </c>
    </row>
    <row r="269" spans="1:4">
      <c r="A269" s="62" t="s">
        <v>1074</v>
      </c>
      <c r="B269" s="63">
        <v>26075.83</v>
      </c>
      <c r="C269" t="e">
        <f>VLOOKUP(A269,'Affinity Price List'!$G:$BI,3,0)</f>
        <v>#N/A</v>
      </c>
      <c r="D269" t="e">
        <f t="shared" si="4"/>
        <v>#N/A</v>
      </c>
    </row>
    <row r="270" spans="1:4">
      <c r="A270" s="62" t="s">
        <v>1051</v>
      </c>
      <c r="B270" s="63">
        <v>24180</v>
      </c>
      <c r="C270" t="e">
        <f>VLOOKUP(A270,'Affinity Price List'!$G:$BI,3,0)</f>
        <v>#N/A</v>
      </c>
      <c r="D270" t="e">
        <f t="shared" si="4"/>
        <v>#N/A</v>
      </c>
    </row>
    <row r="271" spans="1:4">
      <c r="A271" s="62" t="s">
        <v>1103</v>
      </c>
      <c r="B271" s="63">
        <v>28180</v>
      </c>
      <c r="C271" t="e">
        <f>VLOOKUP(A271,'Affinity Price List'!$G:$BI,3,0)</f>
        <v>#N/A</v>
      </c>
      <c r="D271" t="e">
        <f t="shared" si="4"/>
        <v>#N/A</v>
      </c>
    </row>
    <row r="272" spans="1:4">
      <c r="A272" s="62" t="s">
        <v>1099</v>
      </c>
      <c r="B272" s="63">
        <v>28325.83</v>
      </c>
      <c r="C272" t="e">
        <f>VLOOKUP(A272,'Affinity Price List'!$G:$BI,3,0)</f>
        <v>#N/A</v>
      </c>
      <c r="D272" t="e">
        <f t="shared" si="4"/>
        <v>#N/A</v>
      </c>
    </row>
    <row r="273" spans="1:4">
      <c r="A273" s="62" t="s">
        <v>1107</v>
      </c>
      <c r="B273" s="63">
        <v>28596.67</v>
      </c>
      <c r="C273" t="e">
        <f>VLOOKUP(A273,'Affinity Price List'!$G:$BI,3,0)</f>
        <v>#N/A</v>
      </c>
      <c r="D273" t="e">
        <f t="shared" si="4"/>
        <v>#N/A</v>
      </c>
    </row>
    <row r="274" spans="1:4">
      <c r="A274" s="62" t="s">
        <v>1120</v>
      </c>
      <c r="B274" s="63">
        <v>32109.17</v>
      </c>
      <c r="C274" t="e">
        <f>VLOOKUP(A274,'Affinity Price List'!$G:$BI,3,0)</f>
        <v>#N/A</v>
      </c>
      <c r="D274" t="e">
        <f t="shared" si="4"/>
        <v>#N/A</v>
      </c>
    </row>
    <row r="275" spans="1:4">
      <c r="A275" s="62" t="s">
        <v>1081</v>
      </c>
      <c r="B275" s="63">
        <v>28055</v>
      </c>
      <c r="C275" t="e">
        <f>VLOOKUP(A275,'Affinity Price List'!$G:$BI,3,0)</f>
        <v>#N/A</v>
      </c>
      <c r="D275" t="e">
        <f t="shared" si="4"/>
        <v>#N/A</v>
      </c>
    </row>
    <row r="276" spans="1:4">
      <c r="A276" s="62" t="s">
        <v>1058</v>
      </c>
      <c r="B276" s="63">
        <v>26180</v>
      </c>
      <c r="C276" t="e">
        <f>VLOOKUP(A276,'Affinity Price List'!$G:$BI,3,0)</f>
        <v>#N/A</v>
      </c>
      <c r="D276" t="e">
        <f t="shared" si="4"/>
        <v>#N/A</v>
      </c>
    </row>
    <row r="277" spans="1:4">
      <c r="A277" s="62" t="s">
        <v>1133</v>
      </c>
      <c r="B277" s="63">
        <v>32550.83</v>
      </c>
      <c r="C277" t="e">
        <f>VLOOKUP(A277,'Affinity Price List'!$G:$BI,3,0)</f>
        <v>#N/A</v>
      </c>
      <c r="D277" t="e">
        <f t="shared" si="4"/>
        <v>#N/A</v>
      </c>
    </row>
    <row r="278" spans="1:4">
      <c r="B278" s="61"/>
      <c r="C278" t="e">
        <f>VLOOKUP(A278,'Affinity Price List'!$G:$BI,3,0)</f>
        <v>#N/A</v>
      </c>
      <c r="D278" t="e">
        <f t="shared" si="4"/>
        <v>#N/A</v>
      </c>
    </row>
    <row r="279" spans="1:4">
      <c r="A279" s="62" t="s">
        <v>1013</v>
      </c>
      <c r="B279" s="63">
        <v>30167.5</v>
      </c>
      <c r="C279" t="e">
        <f>VLOOKUP(A279,'Affinity Price List'!$G:$BI,3,0)</f>
        <v>#N/A</v>
      </c>
      <c r="D279" t="e">
        <f t="shared" si="4"/>
        <v>#N/A</v>
      </c>
    </row>
    <row r="280" spans="1:4">
      <c r="A280" s="62" t="s">
        <v>1017</v>
      </c>
      <c r="B280" s="63">
        <v>31767.5</v>
      </c>
      <c r="C280" t="e">
        <f>VLOOKUP(A280,'Affinity Price List'!$G:$BI,3,0)</f>
        <v>#N/A</v>
      </c>
      <c r="D280" t="e">
        <f t="shared" si="4"/>
        <v>#N/A</v>
      </c>
    </row>
    <row r="281" spans="1:4">
      <c r="A281" s="62" t="s">
        <v>1021</v>
      </c>
      <c r="B281" s="63">
        <v>30000.83</v>
      </c>
      <c r="C281" t="e">
        <f>VLOOKUP(A281,'Affinity Price List'!$G:$BI,3,0)</f>
        <v>#N/A</v>
      </c>
      <c r="D281" t="e">
        <f t="shared" si="4"/>
        <v>#N/A</v>
      </c>
    </row>
    <row r="282" spans="1:4">
      <c r="A282" s="62" t="s">
        <v>1009</v>
      </c>
      <c r="B282" s="63">
        <v>28167.5</v>
      </c>
      <c r="C282" t="e">
        <f>VLOOKUP(A282,'Affinity Price List'!$G:$BI,3,0)</f>
        <v>#N/A</v>
      </c>
      <c r="D282" t="e">
        <f t="shared" si="4"/>
        <v>#N/A</v>
      </c>
    </row>
    <row r="283" spans="1:4">
      <c r="A283" s="62" t="s">
        <v>2758</v>
      </c>
      <c r="B283" s="63">
        <v>28167.5</v>
      </c>
      <c r="C283" t="e">
        <f>VLOOKUP(A283,'Affinity Price List'!$G:$BI,3,0)</f>
        <v>#N/A</v>
      </c>
      <c r="D283" t="e">
        <f t="shared" si="4"/>
        <v>#N/A</v>
      </c>
    </row>
    <row r="284" spans="1:4">
      <c r="A284" s="62" t="s">
        <v>1025</v>
      </c>
      <c r="B284" s="63">
        <v>32250.83</v>
      </c>
      <c r="C284" t="e">
        <f>VLOOKUP(A284,'Affinity Price List'!$G:$BI,3,0)</f>
        <v>#N/A</v>
      </c>
      <c r="D284" t="e">
        <f t="shared" si="4"/>
        <v>#N/A</v>
      </c>
    </row>
    <row r="285" spans="1:4">
      <c r="A285" s="62" t="s">
        <v>2759</v>
      </c>
      <c r="B285" s="63">
        <v>30855</v>
      </c>
      <c r="C285" t="e">
        <f>VLOOKUP(A285,'Affinity Price List'!$G:$BI,3,0)</f>
        <v>#N/A</v>
      </c>
      <c r="D285" t="e">
        <f t="shared" si="4"/>
        <v>#N/A</v>
      </c>
    </row>
    <row r="286" spans="1:4">
      <c r="A286" s="62" t="s">
        <v>2760</v>
      </c>
      <c r="B286" s="63">
        <v>30438.33</v>
      </c>
      <c r="C286" t="e">
        <f>VLOOKUP(A286,'Affinity Price List'!$G:$BI,3,0)</f>
        <v>#N/A</v>
      </c>
      <c r="D286" t="e">
        <f t="shared" si="4"/>
        <v>#N/A</v>
      </c>
    </row>
    <row r="287" spans="1:4">
      <c r="A287" s="62" t="s">
        <v>2761</v>
      </c>
      <c r="B287" s="63">
        <v>30584.17</v>
      </c>
      <c r="C287" t="e">
        <f>VLOOKUP(A287,'Affinity Price List'!$G:$BI,3,0)</f>
        <v>#N/A</v>
      </c>
      <c r="D287" t="e">
        <f t="shared" si="4"/>
        <v>#N/A</v>
      </c>
    </row>
    <row r="288" spans="1:4">
      <c r="A288" s="62" t="s">
        <v>2762</v>
      </c>
      <c r="B288" s="63">
        <v>30480</v>
      </c>
      <c r="C288" t="e">
        <f>VLOOKUP(A288,'Affinity Price List'!$G:$BI,3,0)</f>
        <v>#N/A</v>
      </c>
      <c r="D288" t="e">
        <f t="shared" si="4"/>
        <v>#N/A</v>
      </c>
    </row>
    <row r="289" spans="1:4">
      <c r="A289" s="62" t="s">
        <v>2763</v>
      </c>
      <c r="B289" s="63">
        <v>28438.33</v>
      </c>
      <c r="C289" t="e">
        <f>VLOOKUP(A289,'Affinity Price List'!$G:$BI,3,0)</f>
        <v>#N/A</v>
      </c>
      <c r="D289" t="e">
        <f t="shared" si="4"/>
        <v>#N/A</v>
      </c>
    </row>
    <row r="290" spans="1:4">
      <c r="A290" s="62" t="s">
        <v>2764</v>
      </c>
      <c r="B290" s="63">
        <v>28021.67</v>
      </c>
      <c r="C290" t="e">
        <f>VLOOKUP(A290,'Affinity Price List'!$G:$BI,3,0)</f>
        <v>#N/A</v>
      </c>
      <c r="D290" t="e">
        <f t="shared" si="4"/>
        <v>#N/A</v>
      </c>
    </row>
    <row r="291" spans="1:4">
      <c r="A291" s="62" t="s">
        <v>2765</v>
      </c>
      <c r="B291" s="63">
        <v>33500.83</v>
      </c>
      <c r="C291" t="e">
        <f>VLOOKUP(A291,'Affinity Price List'!$G:$BI,3,0)</f>
        <v>#N/A</v>
      </c>
      <c r="D291" t="e">
        <f t="shared" si="4"/>
        <v>#N/A</v>
      </c>
    </row>
    <row r="292" spans="1:4">
      <c r="B292" s="61"/>
      <c r="C292" t="e">
        <f>VLOOKUP(A292,'Affinity Price List'!$G:$BI,3,0)</f>
        <v>#N/A</v>
      </c>
      <c r="D292" t="e">
        <f t="shared" si="4"/>
        <v>#N/A</v>
      </c>
    </row>
    <row r="293" spans="1:4">
      <c r="A293" s="62" t="s">
        <v>1034</v>
      </c>
      <c r="B293" s="63">
        <v>33575.83</v>
      </c>
      <c r="C293" t="e">
        <f>VLOOKUP(A293,'Affinity Price List'!$G:$BI,3,0)</f>
        <v>#N/A</v>
      </c>
      <c r="D293" t="e">
        <f t="shared" si="4"/>
        <v>#N/A</v>
      </c>
    </row>
    <row r="294" spans="1:4">
      <c r="A294" s="62" t="s">
        <v>1038</v>
      </c>
      <c r="B294" s="63">
        <v>35175.83</v>
      </c>
      <c r="C294" t="e">
        <f>VLOOKUP(A294,'Affinity Price List'!$G:$BI,3,0)</f>
        <v>#N/A</v>
      </c>
      <c r="D294" t="e">
        <f t="shared" si="4"/>
        <v>#N/A</v>
      </c>
    </row>
    <row r="295" spans="1:4">
      <c r="A295" s="62" t="s">
        <v>1030</v>
      </c>
      <c r="B295" s="63">
        <v>33575.83</v>
      </c>
      <c r="C295" t="e">
        <f>VLOOKUP(A295,'Affinity Price List'!$G:$BI,3,0)</f>
        <v>#N/A</v>
      </c>
      <c r="D295" t="e">
        <f t="shared" si="4"/>
        <v>#N/A</v>
      </c>
    </row>
    <row r="296" spans="1:4">
      <c r="A296" s="62" t="s">
        <v>1042</v>
      </c>
      <c r="B296" s="63">
        <v>35825.83</v>
      </c>
      <c r="C296" t="e">
        <f>VLOOKUP(A296,'Affinity Price List'!$G:$BI,3,0)</f>
        <v>#N/A</v>
      </c>
      <c r="D296" t="e">
        <f t="shared" si="4"/>
        <v>#N/A</v>
      </c>
    </row>
    <row r="297" spans="1:4">
      <c r="A297" s="62" t="s">
        <v>2766</v>
      </c>
      <c r="B297" s="63">
        <v>33992.5</v>
      </c>
      <c r="C297" t="e">
        <f>VLOOKUP(A297,'Affinity Price List'!$G:$BI,3,0)</f>
        <v>#N/A</v>
      </c>
      <c r="D297" t="e">
        <f t="shared" si="4"/>
        <v>#N/A</v>
      </c>
    </row>
    <row r="298" spans="1:4">
      <c r="A298" s="62" t="s">
        <v>2767</v>
      </c>
      <c r="B298" s="63">
        <v>34263.33</v>
      </c>
      <c r="C298" t="e">
        <f>VLOOKUP(A298,'Affinity Price List'!$G:$BI,3,0)</f>
        <v>#N/A</v>
      </c>
      <c r="D298" t="e">
        <f t="shared" si="4"/>
        <v>#N/A</v>
      </c>
    </row>
    <row r="299" spans="1:4">
      <c r="A299" s="62" t="s">
        <v>1977</v>
      </c>
      <c r="B299" s="63">
        <v>33846.67</v>
      </c>
      <c r="C299" t="e">
        <f>VLOOKUP(A299,'Affinity Price List'!$G:$BI,3,0)</f>
        <v>#N/A</v>
      </c>
      <c r="D299" t="e">
        <f t="shared" si="4"/>
        <v>#N/A</v>
      </c>
    </row>
    <row r="300" spans="1:4">
      <c r="A300" s="62" t="s">
        <v>2768</v>
      </c>
      <c r="B300" s="63">
        <v>34055</v>
      </c>
      <c r="C300" t="e">
        <f>VLOOKUP(A300,'Affinity Price List'!$G:$BI,3,0)</f>
        <v>#N/A</v>
      </c>
      <c r="D300" t="e">
        <f t="shared" si="4"/>
        <v>#N/A</v>
      </c>
    </row>
    <row r="301" spans="1:4">
      <c r="A301" s="62" t="s">
        <v>2769</v>
      </c>
      <c r="B301" s="63">
        <v>37075.83</v>
      </c>
      <c r="C301" t="e">
        <f>VLOOKUP(A301,'Affinity Price List'!$G:$BI,3,0)</f>
        <v>#N/A</v>
      </c>
      <c r="D301" t="e">
        <f t="shared" si="4"/>
        <v>#N/A</v>
      </c>
    </row>
    <row r="302" spans="1:4">
      <c r="B302" s="61"/>
      <c r="C302" t="e">
        <f>VLOOKUP(A302,'Affinity Price List'!$G:$BI,3,0)</f>
        <v>#N/A</v>
      </c>
      <c r="D302" t="e">
        <f t="shared" si="4"/>
        <v>#N/A</v>
      </c>
    </row>
    <row r="303" spans="1:4">
      <c r="A303" s="62" t="s">
        <v>1152</v>
      </c>
      <c r="B303" s="63">
        <v>30167.5</v>
      </c>
      <c r="C303" t="e">
        <f>VLOOKUP(A303,'Affinity Price List'!$G:$BI,3,0)</f>
        <v>#N/A</v>
      </c>
      <c r="D303" t="e">
        <f t="shared" si="4"/>
        <v>#N/A</v>
      </c>
    </row>
    <row r="304" spans="1:4">
      <c r="A304" s="62" t="s">
        <v>1167</v>
      </c>
      <c r="B304" s="63">
        <v>31767.5</v>
      </c>
      <c r="C304" t="e">
        <f>VLOOKUP(A304,'Affinity Price List'!$G:$BI,3,0)</f>
        <v>#N/A</v>
      </c>
      <c r="D304" t="e">
        <f t="shared" si="4"/>
        <v>#N/A</v>
      </c>
    </row>
    <row r="305" spans="1:4">
      <c r="A305" s="62" t="s">
        <v>1145</v>
      </c>
      <c r="B305" s="63">
        <v>30000.83</v>
      </c>
      <c r="C305" t="e">
        <f>VLOOKUP(A305,'Affinity Price List'!$G:$BI,3,0)</f>
        <v>#N/A</v>
      </c>
      <c r="D305" t="e">
        <f t="shared" si="4"/>
        <v>#N/A</v>
      </c>
    </row>
    <row r="306" spans="1:4">
      <c r="A306" s="62" t="s">
        <v>1138</v>
      </c>
      <c r="B306" s="63">
        <v>28167.5</v>
      </c>
      <c r="C306" t="e">
        <f>VLOOKUP(A306,'Affinity Price List'!$G:$BI,3,0)</f>
        <v>#N/A</v>
      </c>
      <c r="D306" t="e">
        <f t="shared" si="4"/>
        <v>#N/A</v>
      </c>
    </row>
    <row r="307" spans="1:4">
      <c r="A307" s="62" t="s">
        <v>1170</v>
      </c>
      <c r="B307" s="63">
        <v>32250.83</v>
      </c>
      <c r="C307" t="e">
        <f>VLOOKUP(A307,'Affinity Price List'!$G:$BI,3,0)</f>
        <v>#N/A</v>
      </c>
      <c r="D307" t="e">
        <f t="shared" si="4"/>
        <v>#N/A</v>
      </c>
    </row>
    <row r="308" spans="1:4">
      <c r="A308" s="62" t="s">
        <v>1163</v>
      </c>
      <c r="B308" s="63">
        <v>30855</v>
      </c>
      <c r="C308" t="e">
        <f>VLOOKUP(A308,'Affinity Price List'!$G:$BI,3,0)</f>
        <v>#N/A</v>
      </c>
      <c r="D308" t="e">
        <f t="shared" si="4"/>
        <v>#N/A</v>
      </c>
    </row>
    <row r="309" spans="1:4">
      <c r="A309" s="62" t="s">
        <v>1159</v>
      </c>
      <c r="B309" s="63">
        <v>30438.33</v>
      </c>
      <c r="C309" t="e">
        <f>VLOOKUP(A309,'Affinity Price List'!$G:$BI,3,0)</f>
        <v>#N/A</v>
      </c>
      <c r="D309" t="e">
        <f t="shared" si="4"/>
        <v>#N/A</v>
      </c>
    </row>
    <row r="310" spans="1:4">
      <c r="A310" s="62" t="s">
        <v>1155</v>
      </c>
      <c r="B310" s="63">
        <v>30584.17</v>
      </c>
      <c r="C310" t="e">
        <f>VLOOKUP(A310,'Affinity Price List'!$G:$BI,3,0)</f>
        <v>#N/A</v>
      </c>
      <c r="D310" t="e">
        <f t="shared" si="4"/>
        <v>#N/A</v>
      </c>
    </row>
    <row r="311" spans="1:4">
      <c r="A311" s="62" t="s">
        <v>1148</v>
      </c>
      <c r="B311" s="63">
        <v>30480</v>
      </c>
      <c r="C311" t="e">
        <f>VLOOKUP(A311,'Affinity Price List'!$G:$BI,3,0)</f>
        <v>#N/A</v>
      </c>
      <c r="D311" t="e">
        <f t="shared" si="4"/>
        <v>#N/A</v>
      </c>
    </row>
    <row r="312" spans="1:4">
      <c r="A312" s="62" t="s">
        <v>1141</v>
      </c>
      <c r="B312" s="63">
        <v>28438.33</v>
      </c>
      <c r="C312" t="e">
        <f>VLOOKUP(A312,'Affinity Price List'!$G:$BI,3,0)</f>
        <v>#N/A</v>
      </c>
      <c r="D312" t="e">
        <f t="shared" si="4"/>
        <v>#N/A</v>
      </c>
    </row>
    <row r="313" spans="1:4">
      <c r="A313" s="62" t="s">
        <v>1173</v>
      </c>
      <c r="B313" s="63">
        <v>33500.83</v>
      </c>
      <c r="C313" t="e">
        <f>VLOOKUP(A313,'Affinity Price List'!$G:$BI,3,0)</f>
        <v>#N/A</v>
      </c>
      <c r="D313" t="e">
        <f t="shared" si="4"/>
        <v>#N/A</v>
      </c>
    </row>
    <row r="314" spans="1:4">
      <c r="B314" s="61"/>
      <c r="C314" t="e">
        <f>VLOOKUP(A314,'Affinity Price List'!$G:$BI,3,0)</f>
        <v>#N/A</v>
      </c>
      <c r="D314" t="e">
        <f t="shared" si="4"/>
        <v>#N/A</v>
      </c>
    </row>
    <row r="315" spans="1:4">
      <c r="A315" s="62" t="s">
        <v>1178</v>
      </c>
      <c r="B315" s="63">
        <v>33575.83</v>
      </c>
      <c r="C315" t="e">
        <f>VLOOKUP(A315,'Affinity Price List'!$G:$BI,3,0)</f>
        <v>#N/A</v>
      </c>
      <c r="D315" t="e">
        <f t="shared" si="4"/>
        <v>#N/A</v>
      </c>
    </row>
    <row r="316" spans="1:4">
      <c r="A316" s="62" t="s">
        <v>1181</v>
      </c>
      <c r="B316" s="63">
        <v>35175.83</v>
      </c>
      <c r="C316" t="e">
        <f>VLOOKUP(A316,'Affinity Price List'!$G:$BI,3,0)</f>
        <v>#N/A</v>
      </c>
      <c r="D316" t="e">
        <f t="shared" si="4"/>
        <v>#N/A</v>
      </c>
    </row>
    <row r="317" spans="1:4">
      <c r="A317" s="62" t="s">
        <v>1184</v>
      </c>
      <c r="B317" s="63">
        <v>33575.83</v>
      </c>
      <c r="C317" t="e">
        <f>VLOOKUP(A317,'Affinity Price List'!$G:$BI,3,0)</f>
        <v>#N/A</v>
      </c>
      <c r="D317" t="e">
        <f t="shared" si="4"/>
        <v>#N/A</v>
      </c>
    </row>
    <row r="318" spans="1:4">
      <c r="A318" s="62" t="s">
        <v>1187</v>
      </c>
      <c r="B318" s="63">
        <v>35825.83</v>
      </c>
      <c r="C318" t="e">
        <f>VLOOKUP(A318,'Affinity Price List'!$G:$BI,3,0)</f>
        <v>#N/A</v>
      </c>
      <c r="D318" t="e">
        <f t="shared" si="4"/>
        <v>#N/A</v>
      </c>
    </row>
    <row r="319" spans="1:4">
      <c r="A319" s="62" t="s">
        <v>1190</v>
      </c>
      <c r="B319" s="63">
        <v>33992.5</v>
      </c>
      <c r="C319" t="e">
        <f>VLOOKUP(A319,'Affinity Price List'!$G:$BI,3,0)</f>
        <v>#N/A</v>
      </c>
      <c r="D319" t="e">
        <f t="shared" si="4"/>
        <v>#N/A</v>
      </c>
    </row>
    <row r="320" spans="1:4">
      <c r="A320" s="62" t="s">
        <v>1194</v>
      </c>
      <c r="B320" s="63">
        <v>34263.33</v>
      </c>
      <c r="C320" t="e">
        <f>VLOOKUP(A320,'Affinity Price List'!$G:$BI,3,0)</f>
        <v>#N/A</v>
      </c>
      <c r="D320" t="e">
        <f t="shared" si="4"/>
        <v>#N/A</v>
      </c>
    </row>
    <row r="321" spans="1:4">
      <c r="A321" s="62" t="s">
        <v>1198</v>
      </c>
      <c r="B321" s="63">
        <v>33846.67</v>
      </c>
      <c r="C321" t="e">
        <f>VLOOKUP(A321,'Affinity Price List'!$G:$BI,3,0)</f>
        <v>#N/A</v>
      </c>
      <c r="D321" t="e">
        <f t="shared" si="4"/>
        <v>#N/A</v>
      </c>
    </row>
    <row r="322" spans="1:4">
      <c r="A322" s="62" t="s">
        <v>1202</v>
      </c>
      <c r="B322" s="63">
        <v>34055</v>
      </c>
      <c r="C322" t="e">
        <f>VLOOKUP(A322,'Affinity Price List'!$G:$BI,3,0)</f>
        <v>#N/A</v>
      </c>
      <c r="D322" t="e">
        <f t="shared" si="4"/>
        <v>#N/A</v>
      </c>
    </row>
    <row r="323" spans="1:4">
      <c r="A323" s="62" t="s">
        <v>1206</v>
      </c>
      <c r="B323" s="63">
        <v>37075.83</v>
      </c>
      <c r="C323" t="e">
        <f>VLOOKUP(A323,'Affinity Price List'!$G:$BI,3,0)</f>
        <v>#N/A</v>
      </c>
      <c r="D323" t="e">
        <f t="shared" si="4"/>
        <v>#N/A</v>
      </c>
    </row>
    <row r="324" spans="1:4">
      <c r="B324" s="61"/>
      <c r="C324" t="e">
        <f>VLOOKUP(A324,'Affinity Price List'!$G:$BI,3,0)</f>
        <v>#N/A</v>
      </c>
      <c r="D324" t="e">
        <f t="shared" si="4"/>
        <v>#N/A</v>
      </c>
    </row>
    <row r="325" spans="1:4">
      <c r="A325" s="62" t="s">
        <v>1211</v>
      </c>
      <c r="B325" s="63">
        <v>33575.83</v>
      </c>
      <c r="C325" t="e">
        <f>VLOOKUP(A325,'Affinity Price List'!$G:$BI,3,0)</f>
        <v>#N/A</v>
      </c>
      <c r="D325" t="e">
        <f t="shared" ref="D325:D388" si="5">B325=C325</f>
        <v>#N/A</v>
      </c>
    </row>
    <row r="326" spans="1:4">
      <c r="A326" s="62" t="s">
        <v>1215</v>
      </c>
      <c r="B326" s="63">
        <v>35175.83</v>
      </c>
      <c r="C326" t="e">
        <f>VLOOKUP(A326,'Affinity Price List'!$G:$BI,3,0)</f>
        <v>#N/A</v>
      </c>
      <c r="D326" t="e">
        <f t="shared" si="5"/>
        <v>#N/A</v>
      </c>
    </row>
    <row r="327" spans="1:4">
      <c r="A327" s="62" t="s">
        <v>1219</v>
      </c>
      <c r="B327" s="63">
        <v>33575.83</v>
      </c>
      <c r="C327" t="e">
        <f>VLOOKUP(A327,'Affinity Price List'!$G:$BI,3,0)</f>
        <v>#N/A</v>
      </c>
      <c r="D327" t="e">
        <f t="shared" si="5"/>
        <v>#N/A</v>
      </c>
    </row>
    <row r="328" spans="1:4">
      <c r="A328" s="62" t="s">
        <v>1223</v>
      </c>
      <c r="B328" s="63">
        <v>35825.83</v>
      </c>
      <c r="C328" t="e">
        <f>VLOOKUP(A328,'Affinity Price List'!$G:$BI,3,0)</f>
        <v>#N/A</v>
      </c>
      <c r="D328" t="e">
        <f t="shared" si="5"/>
        <v>#N/A</v>
      </c>
    </row>
    <row r="329" spans="1:4">
      <c r="A329" s="62" t="s">
        <v>1227</v>
      </c>
      <c r="B329" s="63">
        <v>33992.5</v>
      </c>
      <c r="C329" t="e">
        <f>VLOOKUP(A329,'Affinity Price List'!$G:$BI,3,0)</f>
        <v>#N/A</v>
      </c>
      <c r="D329" t="e">
        <f t="shared" si="5"/>
        <v>#N/A</v>
      </c>
    </row>
    <row r="330" spans="1:4">
      <c r="A330" s="62" t="s">
        <v>1231</v>
      </c>
      <c r="B330" s="63">
        <v>34263.33</v>
      </c>
      <c r="C330" t="e">
        <f>VLOOKUP(A330,'Affinity Price List'!$G:$BI,3,0)</f>
        <v>#N/A</v>
      </c>
      <c r="D330" t="e">
        <f t="shared" si="5"/>
        <v>#N/A</v>
      </c>
    </row>
    <row r="331" spans="1:4">
      <c r="A331" s="62" t="s">
        <v>1235</v>
      </c>
      <c r="B331" s="63">
        <v>33846.67</v>
      </c>
      <c r="C331" t="e">
        <f>VLOOKUP(A331,'Affinity Price List'!$G:$BI,3,0)</f>
        <v>#N/A</v>
      </c>
      <c r="D331" t="e">
        <f t="shared" si="5"/>
        <v>#N/A</v>
      </c>
    </row>
    <row r="332" spans="1:4">
      <c r="A332" s="62" t="s">
        <v>1239</v>
      </c>
      <c r="B332" s="63">
        <v>34055</v>
      </c>
      <c r="C332" t="e">
        <f>VLOOKUP(A332,'Affinity Price List'!$G:$BI,3,0)</f>
        <v>#N/A</v>
      </c>
      <c r="D332" t="e">
        <f t="shared" si="5"/>
        <v>#N/A</v>
      </c>
    </row>
    <row r="333" spans="1:4">
      <c r="A333" s="62" t="s">
        <v>1243</v>
      </c>
      <c r="B333" s="63">
        <v>37075.83</v>
      </c>
      <c r="C333" t="e">
        <f>VLOOKUP(A333,'Affinity Price List'!$G:$BI,3,0)</f>
        <v>#N/A</v>
      </c>
      <c r="D333" t="e">
        <f t="shared" si="5"/>
        <v>#N/A</v>
      </c>
    </row>
    <row r="334" spans="1:4">
      <c r="B334" s="61"/>
      <c r="C334" t="e">
        <f>VLOOKUP(A334,'Affinity Price List'!$G:$BI,3,0)</f>
        <v>#N/A</v>
      </c>
      <c r="D334" t="e">
        <f t="shared" si="5"/>
        <v>#N/A</v>
      </c>
    </row>
    <row r="335" spans="1:4">
      <c r="A335" s="62" t="s">
        <v>753</v>
      </c>
      <c r="B335" s="63">
        <v>33817.5</v>
      </c>
      <c r="C335" t="e">
        <f>VLOOKUP(A335,'Affinity Price List'!$G:$BI,3,0)</f>
        <v>#N/A</v>
      </c>
      <c r="D335" t="e">
        <f t="shared" si="5"/>
        <v>#N/A</v>
      </c>
    </row>
    <row r="336" spans="1:4">
      <c r="A336" s="62" t="s">
        <v>757</v>
      </c>
      <c r="B336" s="63">
        <v>38692.5</v>
      </c>
      <c r="C336" t="e">
        <f>VLOOKUP(A336,'Affinity Price List'!$G:$BI,3,0)</f>
        <v>#N/A</v>
      </c>
      <c r="D336" t="e">
        <f t="shared" si="5"/>
        <v>#N/A</v>
      </c>
    </row>
    <row r="337" spans="1:4">
      <c r="A337" s="62" t="s">
        <v>761</v>
      </c>
      <c r="B337" s="63">
        <v>36025.83</v>
      </c>
      <c r="C337" t="e">
        <f>VLOOKUP(A337,'Affinity Price List'!$G:$BI,3,0)</f>
        <v>#N/A</v>
      </c>
      <c r="D337" t="e">
        <f t="shared" si="5"/>
        <v>#N/A</v>
      </c>
    </row>
    <row r="338" spans="1:4">
      <c r="A338" s="62" t="s">
        <v>749</v>
      </c>
      <c r="B338" s="63">
        <v>32050.83</v>
      </c>
      <c r="C338" t="e">
        <f>VLOOKUP(A338,'Affinity Price List'!$G:$BI,3,0)</f>
        <v>#N/A</v>
      </c>
      <c r="D338" t="e">
        <f t="shared" si="5"/>
        <v>#N/A</v>
      </c>
    </row>
    <row r="339" spans="1:4">
      <c r="A339" s="62" t="s">
        <v>765</v>
      </c>
      <c r="B339" s="63">
        <v>36317.5</v>
      </c>
      <c r="C339" t="e">
        <f>VLOOKUP(A339,'Affinity Price List'!$G:$BI,3,0)</f>
        <v>#N/A</v>
      </c>
      <c r="D339" t="e">
        <f t="shared" si="5"/>
        <v>#N/A</v>
      </c>
    </row>
    <row r="340" spans="1:4">
      <c r="A340" s="62" t="s">
        <v>769</v>
      </c>
      <c r="B340" s="63">
        <v>41192.5</v>
      </c>
      <c r="C340" t="e">
        <f>VLOOKUP(A340,'Affinity Price List'!$G:$BI,3,0)</f>
        <v>#N/A</v>
      </c>
      <c r="D340" t="e">
        <f t="shared" si="5"/>
        <v>#N/A</v>
      </c>
    </row>
    <row r="341" spans="1:4">
      <c r="A341" s="62" t="s">
        <v>773</v>
      </c>
      <c r="B341" s="63">
        <v>38525.83</v>
      </c>
      <c r="C341" t="e">
        <f>VLOOKUP(A341,'Affinity Price List'!$G:$BI,3,0)</f>
        <v>#N/A</v>
      </c>
      <c r="D341" t="e">
        <f t="shared" si="5"/>
        <v>#N/A</v>
      </c>
    </row>
    <row r="342" spans="1:4">
      <c r="B342" s="61"/>
      <c r="C342" t="e">
        <f>VLOOKUP(A342,'Affinity Price List'!$G:$BI,3,0)</f>
        <v>#N/A</v>
      </c>
      <c r="D342" t="e">
        <f t="shared" si="5"/>
        <v>#N/A</v>
      </c>
    </row>
    <row r="343" spans="1:4">
      <c r="A343" s="62" t="s">
        <v>2770</v>
      </c>
      <c r="B343" s="63">
        <v>34121.67</v>
      </c>
      <c r="C343" t="e">
        <f>VLOOKUP(A343,'Affinity Price List'!$G:$BI,3,0)</f>
        <v>#N/A</v>
      </c>
      <c r="D343" t="e">
        <f t="shared" si="5"/>
        <v>#N/A</v>
      </c>
    </row>
    <row r="344" spans="1:4">
      <c r="A344" s="62" t="s">
        <v>777</v>
      </c>
      <c r="B344" s="63">
        <v>38996.67</v>
      </c>
      <c r="C344" t="e">
        <f>VLOOKUP(A344,'Affinity Price List'!$G:$BI,3,0)</f>
        <v>#N/A</v>
      </c>
      <c r="D344" t="e">
        <f t="shared" si="5"/>
        <v>#N/A</v>
      </c>
    </row>
    <row r="345" spans="1:4">
      <c r="A345" s="62" t="s">
        <v>781</v>
      </c>
      <c r="B345" s="63">
        <v>36330</v>
      </c>
      <c r="C345" t="e">
        <f>VLOOKUP(A345,'Affinity Price List'!$G:$BI,3,0)</f>
        <v>#N/A</v>
      </c>
      <c r="D345" t="e">
        <f t="shared" si="5"/>
        <v>#N/A</v>
      </c>
    </row>
    <row r="346" spans="1:4">
      <c r="A346" s="62" t="s">
        <v>785</v>
      </c>
      <c r="B346" s="63">
        <v>37313.33</v>
      </c>
      <c r="C346" t="e">
        <f>VLOOKUP(A346,'Affinity Price List'!$G:$BI,3,0)</f>
        <v>#N/A</v>
      </c>
      <c r="D346" t="e">
        <f t="shared" si="5"/>
        <v>#N/A</v>
      </c>
    </row>
    <row r="347" spans="1:4">
      <c r="A347" s="62" t="s">
        <v>789</v>
      </c>
      <c r="B347" s="63">
        <v>38559.17</v>
      </c>
      <c r="C347" t="e">
        <f>VLOOKUP(A347,'Affinity Price List'!$G:$BI,3,0)</f>
        <v>#N/A</v>
      </c>
      <c r="D347" t="e">
        <f t="shared" si="5"/>
        <v>#N/A</v>
      </c>
    </row>
    <row r="348" spans="1:4">
      <c r="A348" s="62" t="s">
        <v>793</v>
      </c>
      <c r="B348" s="63">
        <v>37563.33</v>
      </c>
      <c r="C348" t="e">
        <f>VLOOKUP(A348,'Affinity Price List'!$G:$BI,3,0)</f>
        <v>#N/A</v>
      </c>
      <c r="D348" t="e">
        <f t="shared" si="5"/>
        <v>#N/A</v>
      </c>
    </row>
    <row r="349" spans="1:4">
      <c r="A349" s="62" t="s">
        <v>797</v>
      </c>
      <c r="B349" s="63">
        <v>42188.33</v>
      </c>
      <c r="C349" t="e">
        <f>VLOOKUP(A349,'Affinity Price List'!$G:$BI,3,0)</f>
        <v>#N/A</v>
      </c>
      <c r="D349" t="e">
        <f t="shared" si="5"/>
        <v>#N/A</v>
      </c>
    </row>
    <row r="350" spans="1:4">
      <c r="A350" s="62" t="s">
        <v>801</v>
      </c>
      <c r="B350" s="63">
        <v>43434.17</v>
      </c>
      <c r="C350" t="e">
        <f>VLOOKUP(A350,'Affinity Price List'!$G:$BI,3,0)</f>
        <v>#N/A</v>
      </c>
      <c r="D350" t="e">
        <f t="shared" si="5"/>
        <v>#N/A</v>
      </c>
    </row>
    <row r="351" spans="1:4">
      <c r="A351" s="62" t="s">
        <v>805</v>
      </c>
      <c r="B351" s="63">
        <v>42438.33</v>
      </c>
      <c r="C351" t="e">
        <f>VLOOKUP(A351,'Affinity Price List'!$G:$BI,3,0)</f>
        <v>#N/A</v>
      </c>
      <c r="D351" t="e">
        <f t="shared" si="5"/>
        <v>#N/A</v>
      </c>
    </row>
    <row r="352" spans="1:4">
      <c r="A352" s="62" t="s">
        <v>809</v>
      </c>
      <c r="B352" s="63">
        <v>39521.67</v>
      </c>
      <c r="C352" t="e">
        <f>VLOOKUP(A352,'Affinity Price List'!$G:$BI,3,0)</f>
        <v>#N/A</v>
      </c>
      <c r="D352" t="e">
        <f t="shared" si="5"/>
        <v>#N/A</v>
      </c>
    </row>
    <row r="353" spans="1:4">
      <c r="A353" s="62" t="s">
        <v>813</v>
      </c>
      <c r="B353" s="63">
        <v>40767.5</v>
      </c>
      <c r="C353" t="e">
        <f>VLOOKUP(A353,'Affinity Price List'!$G:$BI,3,0)</f>
        <v>#N/A</v>
      </c>
      <c r="D353" t="e">
        <f t="shared" si="5"/>
        <v>#N/A</v>
      </c>
    </row>
    <row r="354" spans="1:4">
      <c r="A354" s="62" t="s">
        <v>817</v>
      </c>
      <c r="B354" s="63">
        <v>39771.67</v>
      </c>
      <c r="C354" t="e">
        <f>VLOOKUP(A354,'Affinity Price List'!$G:$BI,3,0)</f>
        <v>#N/A</v>
      </c>
      <c r="D354" t="e">
        <f t="shared" si="5"/>
        <v>#N/A</v>
      </c>
    </row>
    <row r="355" spans="1:4">
      <c r="B355" s="61"/>
      <c r="C355" t="e">
        <f>VLOOKUP(A355,'Affinity Price List'!$G:$BI,3,0)</f>
        <v>#N/A</v>
      </c>
      <c r="D355" t="e">
        <f t="shared" si="5"/>
        <v>#N/A</v>
      </c>
    </row>
    <row r="356" spans="1:4">
      <c r="A356" s="62" t="s">
        <v>822</v>
      </c>
      <c r="B356" s="63">
        <v>33917.5</v>
      </c>
      <c r="C356" t="e">
        <f>VLOOKUP(A356,'Affinity Price List'!$G:$BI,3,0)</f>
        <v>#N/A</v>
      </c>
      <c r="D356" t="e">
        <f t="shared" si="5"/>
        <v>#N/A</v>
      </c>
    </row>
    <row r="357" spans="1:4">
      <c r="A357" s="62" t="s">
        <v>830</v>
      </c>
      <c r="B357" s="63">
        <v>36625.83</v>
      </c>
      <c r="C357" t="e">
        <f>VLOOKUP(A357,'Affinity Price List'!$G:$BI,3,0)</f>
        <v>#N/A</v>
      </c>
      <c r="D357" t="e">
        <f t="shared" si="5"/>
        <v>#N/A</v>
      </c>
    </row>
    <row r="358" spans="1:4">
      <c r="A358" s="62" t="s">
        <v>826</v>
      </c>
      <c r="B358" s="63">
        <v>39292.5</v>
      </c>
      <c r="C358" t="e">
        <f>VLOOKUP(A358,'Affinity Price List'!$G:$BI,3,0)</f>
        <v>#N/A</v>
      </c>
      <c r="D358" t="e">
        <f t="shared" si="5"/>
        <v>#N/A</v>
      </c>
    </row>
    <row r="359" spans="1:4">
      <c r="A359" s="62" t="s">
        <v>834</v>
      </c>
      <c r="B359" s="63">
        <v>36417.5</v>
      </c>
      <c r="C359" t="e">
        <f>VLOOKUP(A359,'Affinity Price List'!$G:$BI,3,0)</f>
        <v>#N/A</v>
      </c>
      <c r="D359" t="e">
        <f t="shared" si="5"/>
        <v>#N/A</v>
      </c>
    </row>
    <row r="360" spans="1:4">
      <c r="A360" s="62" t="s">
        <v>842</v>
      </c>
      <c r="B360" s="63">
        <v>39125.83</v>
      </c>
      <c r="C360" t="e">
        <f>VLOOKUP(A360,'Affinity Price List'!$G:$BI,3,0)</f>
        <v>#N/A</v>
      </c>
      <c r="D360" t="e">
        <f t="shared" si="5"/>
        <v>#N/A</v>
      </c>
    </row>
    <row r="361" spans="1:4">
      <c r="A361" s="62" t="s">
        <v>838</v>
      </c>
      <c r="B361" s="63">
        <v>41792.5</v>
      </c>
      <c r="C361" t="e">
        <f>VLOOKUP(A361,'Affinity Price List'!$G:$BI,3,0)</f>
        <v>#N/A</v>
      </c>
      <c r="D361" t="e">
        <f t="shared" si="5"/>
        <v>#N/A</v>
      </c>
    </row>
    <row r="362" spans="1:4">
      <c r="B362" s="61"/>
      <c r="C362" t="e">
        <f>VLOOKUP(A362,'Affinity Price List'!$G:$BI,3,0)</f>
        <v>#N/A</v>
      </c>
      <c r="D362" t="e">
        <f t="shared" si="5"/>
        <v>#N/A</v>
      </c>
    </row>
    <row r="363" spans="1:4">
      <c r="A363" s="62" t="s">
        <v>846</v>
      </c>
      <c r="B363" s="63">
        <v>34221.67</v>
      </c>
      <c r="C363" t="e">
        <f>VLOOKUP(A363,'Affinity Price List'!$G:$BI,3,0)</f>
        <v>#N/A</v>
      </c>
      <c r="D363" t="e">
        <f t="shared" si="5"/>
        <v>#N/A</v>
      </c>
    </row>
    <row r="364" spans="1:4">
      <c r="A364" s="62" t="s">
        <v>854</v>
      </c>
      <c r="B364" s="63">
        <v>36930</v>
      </c>
      <c r="C364" t="e">
        <f>VLOOKUP(A364,'Affinity Price List'!$G:$BI,3,0)</f>
        <v>#N/A</v>
      </c>
      <c r="D364" t="e">
        <f t="shared" si="5"/>
        <v>#N/A</v>
      </c>
    </row>
    <row r="365" spans="1:4">
      <c r="A365" s="62" t="s">
        <v>850</v>
      </c>
      <c r="B365" s="63">
        <v>39596.67</v>
      </c>
      <c r="C365" t="e">
        <f>VLOOKUP(A365,'Affinity Price List'!$G:$BI,3,0)</f>
        <v>#N/A</v>
      </c>
      <c r="D365" t="e">
        <f t="shared" si="5"/>
        <v>#N/A</v>
      </c>
    </row>
    <row r="366" spans="1:4">
      <c r="A366" s="62" t="s">
        <v>858</v>
      </c>
      <c r="B366" s="63">
        <v>37413.33</v>
      </c>
      <c r="C366" t="e">
        <f>VLOOKUP(A366,'Affinity Price List'!$G:$BI,3,0)</f>
        <v>#N/A</v>
      </c>
      <c r="D366" t="e">
        <f t="shared" si="5"/>
        <v>#N/A</v>
      </c>
    </row>
    <row r="367" spans="1:4">
      <c r="A367" s="62" t="s">
        <v>862</v>
      </c>
      <c r="B367" s="63">
        <v>38659.17</v>
      </c>
      <c r="C367" t="e">
        <f>VLOOKUP(A367,'Affinity Price List'!$G:$BI,3,0)</f>
        <v>#N/A</v>
      </c>
      <c r="D367" t="e">
        <f t="shared" si="5"/>
        <v>#N/A</v>
      </c>
    </row>
    <row r="368" spans="1:4">
      <c r="A368" s="62" t="s">
        <v>866</v>
      </c>
      <c r="B368" s="63">
        <v>37663.33</v>
      </c>
      <c r="C368" t="e">
        <f>VLOOKUP(A368,'Affinity Price List'!$G:$BI,3,0)</f>
        <v>#N/A</v>
      </c>
      <c r="D368" t="e">
        <f t="shared" si="5"/>
        <v>#N/A</v>
      </c>
    </row>
    <row r="369" spans="1:4">
      <c r="A369" s="62" t="s">
        <v>882</v>
      </c>
      <c r="B369" s="63">
        <v>40121.67</v>
      </c>
      <c r="C369" t="e">
        <f>VLOOKUP(A369,'Affinity Price List'!$G:$BI,3,0)</f>
        <v>#N/A</v>
      </c>
      <c r="D369" t="e">
        <f t="shared" si="5"/>
        <v>#N/A</v>
      </c>
    </row>
    <row r="370" spans="1:4">
      <c r="A370" s="62" t="s">
        <v>886</v>
      </c>
      <c r="B370" s="63">
        <v>41367.5</v>
      </c>
      <c r="C370" t="e">
        <f>VLOOKUP(A370,'Affinity Price List'!$G:$BI,3,0)</f>
        <v>#N/A</v>
      </c>
      <c r="D370" t="e">
        <f t="shared" si="5"/>
        <v>#N/A</v>
      </c>
    </row>
    <row r="371" spans="1:4">
      <c r="A371" s="62" t="s">
        <v>890</v>
      </c>
      <c r="B371" s="63">
        <v>40371.67</v>
      </c>
      <c r="C371" t="e">
        <f>VLOOKUP(A371,'Affinity Price List'!$G:$BI,3,0)</f>
        <v>#N/A</v>
      </c>
      <c r="D371" t="e">
        <f t="shared" si="5"/>
        <v>#N/A</v>
      </c>
    </row>
    <row r="372" spans="1:4">
      <c r="A372" s="62" t="s">
        <v>870</v>
      </c>
      <c r="B372" s="63">
        <v>42788.33</v>
      </c>
      <c r="C372" t="e">
        <f>VLOOKUP(A372,'Affinity Price List'!$G:$BI,3,0)</f>
        <v>#N/A</v>
      </c>
      <c r="D372" t="e">
        <f t="shared" si="5"/>
        <v>#N/A</v>
      </c>
    </row>
    <row r="373" spans="1:4">
      <c r="A373" s="62" t="s">
        <v>874</v>
      </c>
      <c r="B373" s="63">
        <v>44034.17</v>
      </c>
      <c r="C373" t="e">
        <f>VLOOKUP(A373,'Affinity Price List'!$G:$BI,3,0)</f>
        <v>#N/A</v>
      </c>
      <c r="D373" t="e">
        <f t="shared" si="5"/>
        <v>#N/A</v>
      </c>
    </row>
    <row r="374" spans="1:4">
      <c r="A374" s="62" t="s">
        <v>878</v>
      </c>
      <c r="B374" s="63">
        <v>43038.33</v>
      </c>
      <c r="C374" t="e">
        <f>VLOOKUP(A374,'Affinity Price List'!$G:$BI,3,0)</f>
        <v>#N/A</v>
      </c>
      <c r="D374" t="e">
        <f t="shared" si="5"/>
        <v>#N/A</v>
      </c>
    </row>
    <row r="375" spans="1:4">
      <c r="B375" s="61"/>
      <c r="C375" t="e">
        <f>VLOOKUP(A375,'Affinity Price List'!$G:$BI,3,0)</f>
        <v>#N/A</v>
      </c>
      <c r="D375" t="e">
        <f t="shared" si="5"/>
        <v>#N/A</v>
      </c>
    </row>
    <row r="376" spans="1:4">
      <c r="A376" s="62" t="s">
        <v>1985</v>
      </c>
      <c r="B376" s="63">
        <v>32050.83</v>
      </c>
      <c r="C376" t="e">
        <f>VLOOKUP(A376,'Affinity Price List'!$G:$BI,3,0)</f>
        <v>#N/A</v>
      </c>
      <c r="D376" t="e">
        <f t="shared" si="5"/>
        <v>#N/A</v>
      </c>
    </row>
    <row r="377" spans="1:4">
      <c r="A377" s="62" t="s">
        <v>1987</v>
      </c>
      <c r="B377" s="63">
        <v>33917.5</v>
      </c>
      <c r="C377" t="e">
        <f>VLOOKUP(A377,'Affinity Price List'!$G:$BI,3,0)</f>
        <v>#N/A</v>
      </c>
      <c r="D377" t="e">
        <f t="shared" si="5"/>
        <v>#N/A</v>
      </c>
    </row>
    <row r="378" spans="1:4">
      <c r="A378" s="62" t="s">
        <v>1991</v>
      </c>
      <c r="B378" s="63">
        <v>36625.83</v>
      </c>
      <c r="C378" t="e">
        <f>VLOOKUP(A378,'Affinity Price List'!$G:$BI,3,0)</f>
        <v>#N/A</v>
      </c>
      <c r="D378" t="e">
        <f t="shared" si="5"/>
        <v>#N/A</v>
      </c>
    </row>
    <row r="379" spans="1:4">
      <c r="A379" s="62" t="s">
        <v>2771</v>
      </c>
      <c r="B379" s="63">
        <v>39292.5</v>
      </c>
      <c r="C379" t="e">
        <f>VLOOKUP(A379,'Affinity Price List'!$G:$BI,3,0)</f>
        <v>#N/A</v>
      </c>
      <c r="D379" t="e">
        <f t="shared" si="5"/>
        <v>#N/A</v>
      </c>
    </row>
    <row r="380" spans="1:4">
      <c r="A380" s="62" t="s">
        <v>1995</v>
      </c>
      <c r="B380" s="63">
        <v>36417.5</v>
      </c>
      <c r="C380" t="e">
        <f>VLOOKUP(A380,'Affinity Price List'!$G:$BI,3,0)</f>
        <v>#N/A</v>
      </c>
      <c r="D380" t="e">
        <f t="shared" si="5"/>
        <v>#N/A</v>
      </c>
    </row>
    <row r="381" spans="1:4">
      <c r="A381" s="62" t="s">
        <v>1999</v>
      </c>
      <c r="B381" s="63">
        <v>39125.83</v>
      </c>
      <c r="C381" t="e">
        <f>VLOOKUP(A381,'Affinity Price List'!$G:$BI,3,0)</f>
        <v>#N/A</v>
      </c>
      <c r="D381" t="e">
        <f t="shared" si="5"/>
        <v>#N/A</v>
      </c>
    </row>
    <row r="382" spans="1:4">
      <c r="A382" s="62" t="s">
        <v>2772</v>
      </c>
      <c r="B382" s="63">
        <v>41792.5</v>
      </c>
      <c r="C382" t="e">
        <f>VLOOKUP(A382,'Affinity Price List'!$G:$BI,3,0)</f>
        <v>#N/A</v>
      </c>
      <c r="D382" t="e">
        <f t="shared" si="5"/>
        <v>#N/A</v>
      </c>
    </row>
    <row r="383" spans="1:4">
      <c r="B383" s="61"/>
      <c r="C383" t="e">
        <f>VLOOKUP(A383,'Affinity Price List'!$G:$BI,3,0)</f>
        <v>#N/A</v>
      </c>
      <c r="D383" t="e">
        <f t="shared" si="5"/>
        <v>#N/A</v>
      </c>
    </row>
    <row r="384" spans="1:4">
      <c r="A384" s="62" t="s">
        <v>2004</v>
      </c>
      <c r="B384" s="63">
        <v>34221.67</v>
      </c>
      <c r="C384" t="e">
        <f>VLOOKUP(A384,'Affinity Price List'!$G:$BI,3,0)</f>
        <v>#N/A</v>
      </c>
      <c r="D384" t="e">
        <f t="shared" si="5"/>
        <v>#N/A</v>
      </c>
    </row>
    <row r="385" spans="1:4">
      <c r="A385" s="62" t="s">
        <v>2006</v>
      </c>
      <c r="B385" s="63">
        <v>36930</v>
      </c>
      <c r="C385" t="e">
        <f>VLOOKUP(A385,'Affinity Price List'!$G:$BI,3,0)</f>
        <v>#N/A</v>
      </c>
      <c r="D385" t="e">
        <f t="shared" si="5"/>
        <v>#N/A</v>
      </c>
    </row>
    <row r="386" spans="1:4">
      <c r="A386" s="62" t="s">
        <v>2008</v>
      </c>
      <c r="B386" s="63">
        <v>39596.67</v>
      </c>
      <c r="C386" t="e">
        <f>VLOOKUP(A386,'Affinity Price List'!$G:$BI,3,0)</f>
        <v>#N/A</v>
      </c>
      <c r="D386" t="e">
        <f t="shared" si="5"/>
        <v>#N/A</v>
      </c>
    </row>
    <row r="387" spans="1:4">
      <c r="A387" s="62" t="s">
        <v>2773</v>
      </c>
      <c r="B387" s="63">
        <v>37413.33</v>
      </c>
      <c r="C387" t="e">
        <f>VLOOKUP(A387,'Affinity Price List'!$G:$BI,3,0)</f>
        <v>#N/A</v>
      </c>
      <c r="D387" t="e">
        <f t="shared" si="5"/>
        <v>#N/A</v>
      </c>
    </row>
    <row r="388" spans="1:4">
      <c r="A388" s="62" t="s">
        <v>2774</v>
      </c>
      <c r="B388" s="63">
        <v>38659.17</v>
      </c>
      <c r="C388" t="e">
        <f>VLOOKUP(A388,'Affinity Price List'!$G:$BI,3,0)</f>
        <v>#N/A</v>
      </c>
      <c r="D388" t="e">
        <f t="shared" si="5"/>
        <v>#N/A</v>
      </c>
    </row>
    <row r="389" spans="1:4">
      <c r="A389" s="62" t="s">
        <v>2012</v>
      </c>
      <c r="B389" s="63">
        <v>37663.33</v>
      </c>
      <c r="C389" t="e">
        <f>VLOOKUP(A389,'Affinity Price List'!$G:$BI,3,0)</f>
        <v>#N/A</v>
      </c>
      <c r="D389" t="e">
        <f t="shared" ref="D389:D440" si="6">B389=C389</f>
        <v>#N/A</v>
      </c>
    </row>
    <row r="390" spans="1:4">
      <c r="A390" s="62" t="s">
        <v>2775</v>
      </c>
      <c r="B390" s="63">
        <v>42788.33</v>
      </c>
      <c r="C390" t="e">
        <f>VLOOKUP(A390,'Affinity Price List'!$G:$BI,3,0)</f>
        <v>#N/A</v>
      </c>
      <c r="D390" t="e">
        <f t="shared" si="6"/>
        <v>#N/A</v>
      </c>
    </row>
    <row r="391" spans="1:4">
      <c r="A391" s="62" t="s">
        <v>2776</v>
      </c>
      <c r="B391" s="63">
        <v>44034.17</v>
      </c>
      <c r="C391" t="e">
        <f>VLOOKUP(A391,'Affinity Price List'!$G:$BI,3,0)</f>
        <v>#N/A</v>
      </c>
      <c r="D391" t="e">
        <f t="shared" si="6"/>
        <v>#N/A</v>
      </c>
    </row>
    <row r="392" spans="1:4">
      <c r="A392" s="62" t="s">
        <v>2777</v>
      </c>
      <c r="B392" s="63">
        <v>43038.33</v>
      </c>
      <c r="C392" t="e">
        <f>VLOOKUP(A392,'Affinity Price List'!$G:$BI,3,0)</f>
        <v>#N/A</v>
      </c>
      <c r="D392" t="e">
        <f t="shared" si="6"/>
        <v>#N/A</v>
      </c>
    </row>
    <row r="393" spans="1:4">
      <c r="A393" s="62" t="s">
        <v>2778</v>
      </c>
      <c r="B393" s="63">
        <v>40121.67</v>
      </c>
      <c r="C393" t="e">
        <f>VLOOKUP(A393,'Affinity Price List'!$G:$BI,3,0)</f>
        <v>#N/A</v>
      </c>
      <c r="D393" t="e">
        <f t="shared" si="6"/>
        <v>#N/A</v>
      </c>
    </row>
    <row r="394" spans="1:4">
      <c r="A394" s="62" t="s">
        <v>2016</v>
      </c>
      <c r="B394" s="63">
        <v>41367.5</v>
      </c>
      <c r="C394" t="e">
        <f>VLOOKUP(A394,'Affinity Price List'!$G:$BI,3,0)</f>
        <v>#N/A</v>
      </c>
      <c r="D394" t="e">
        <f t="shared" si="6"/>
        <v>#N/A</v>
      </c>
    </row>
    <row r="395" spans="1:4">
      <c r="A395" s="62" t="s">
        <v>2020</v>
      </c>
      <c r="B395" s="63">
        <v>40371.67</v>
      </c>
      <c r="C395" t="e">
        <f>VLOOKUP(A395,'Affinity Price List'!$G:$BI,3,0)</f>
        <v>#N/A</v>
      </c>
      <c r="D395" t="e">
        <f t="shared" si="6"/>
        <v>#N/A</v>
      </c>
    </row>
    <row r="396" spans="1:4">
      <c r="B396" s="61"/>
      <c r="C396" t="e">
        <f>VLOOKUP(A396,'Affinity Price List'!$G:$BI,3,0)</f>
        <v>#N/A</v>
      </c>
      <c r="D396" t="e">
        <f t="shared" si="6"/>
        <v>#N/A</v>
      </c>
    </row>
    <row r="397" spans="1:4">
      <c r="A397" s="62" t="s">
        <v>915</v>
      </c>
      <c r="B397" s="63">
        <v>44592.5</v>
      </c>
      <c r="C397" t="e">
        <f>VLOOKUP(A397,'Affinity Price List'!$G:$BI,3,0)</f>
        <v>#N/A</v>
      </c>
      <c r="D397" t="e">
        <f t="shared" si="6"/>
        <v>#N/A</v>
      </c>
    </row>
    <row r="398" spans="1:4">
      <c r="A398" s="62" t="s">
        <v>919</v>
      </c>
      <c r="B398" s="63">
        <v>47509.17</v>
      </c>
      <c r="C398" t="e">
        <f>VLOOKUP(A398,'Affinity Price List'!$G:$BI,3,0)</f>
        <v>#N/A</v>
      </c>
      <c r="D398" t="e">
        <f t="shared" si="6"/>
        <v>#N/A</v>
      </c>
    </row>
    <row r="399" spans="1:4">
      <c r="A399" s="62" t="s">
        <v>895</v>
      </c>
      <c r="B399" s="63">
        <v>35425.83</v>
      </c>
      <c r="C399" t="e">
        <f>VLOOKUP(A399,'Affinity Price List'!$G:$BI,3,0)</f>
        <v>#N/A</v>
      </c>
      <c r="D399" t="e">
        <f t="shared" si="6"/>
        <v>#N/A</v>
      </c>
    </row>
    <row r="400" spans="1:4">
      <c r="A400" s="62" t="s">
        <v>899</v>
      </c>
      <c r="B400" s="63">
        <v>38342.5</v>
      </c>
      <c r="C400" t="e">
        <f>VLOOKUP(A400,'Affinity Price List'!$G:$BI,3,0)</f>
        <v>#N/A</v>
      </c>
      <c r="D400" t="e">
        <f t="shared" si="6"/>
        <v>#N/A</v>
      </c>
    </row>
    <row r="401" spans="1:4">
      <c r="A401" s="62" t="s">
        <v>903</v>
      </c>
      <c r="B401" s="63">
        <v>41259.17</v>
      </c>
      <c r="C401" t="e">
        <f>VLOOKUP(A401,'Affinity Price List'!$G:$BI,3,0)</f>
        <v>#N/A</v>
      </c>
      <c r="D401" t="e">
        <f t="shared" si="6"/>
        <v>#N/A</v>
      </c>
    </row>
    <row r="402" spans="1:4">
      <c r="A402" s="62" t="s">
        <v>2779</v>
      </c>
      <c r="B402" s="63">
        <v>33550.83</v>
      </c>
      <c r="C402" t="e">
        <f>VLOOKUP(A402,'Affinity Price List'!$G:$BI,3,0)</f>
        <v>#N/A</v>
      </c>
      <c r="D402" t="e">
        <f t="shared" si="6"/>
        <v>#N/A</v>
      </c>
    </row>
    <row r="403" spans="1:4">
      <c r="A403" s="62" t="s">
        <v>907</v>
      </c>
      <c r="B403" s="63">
        <v>40842.5</v>
      </c>
      <c r="C403" t="e">
        <f>VLOOKUP(A403,'Affinity Price List'!$G:$BI,3,0)</f>
        <v>#N/A</v>
      </c>
      <c r="D403" t="e">
        <f t="shared" si="6"/>
        <v>#N/A</v>
      </c>
    </row>
    <row r="404" spans="1:4">
      <c r="A404" s="62" t="s">
        <v>911</v>
      </c>
      <c r="B404" s="63">
        <v>43759.17</v>
      </c>
      <c r="C404" t="e">
        <f>VLOOKUP(A404,'Affinity Price List'!$G:$BI,3,0)</f>
        <v>#N/A</v>
      </c>
      <c r="D404" t="e">
        <f t="shared" si="6"/>
        <v>#N/A</v>
      </c>
    </row>
    <row r="405" spans="1:4">
      <c r="B405" s="61"/>
      <c r="C405" t="e">
        <f>VLOOKUP(A405,'Affinity Price List'!$G:$BI,3,0)</f>
        <v>#N/A</v>
      </c>
      <c r="D405" t="e">
        <f t="shared" si="6"/>
        <v>#N/A</v>
      </c>
    </row>
    <row r="406" spans="1:4">
      <c r="A406" s="62" t="s">
        <v>923</v>
      </c>
      <c r="B406" s="63">
        <v>36255</v>
      </c>
      <c r="C406" t="e">
        <f>VLOOKUP(A406,'Affinity Price List'!$G:$BI,3,0)</f>
        <v>#N/A</v>
      </c>
      <c r="D406" t="e">
        <f t="shared" si="6"/>
        <v>#N/A</v>
      </c>
    </row>
    <row r="407" spans="1:4">
      <c r="A407" s="62" t="s">
        <v>927</v>
      </c>
      <c r="B407" s="63">
        <v>39171.67</v>
      </c>
      <c r="C407" t="e">
        <f>VLOOKUP(A407,'Affinity Price List'!$G:$BI,3,0)</f>
        <v>#N/A</v>
      </c>
      <c r="D407" t="e">
        <f t="shared" si="6"/>
        <v>#N/A</v>
      </c>
    </row>
    <row r="408" spans="1:4">
      <c r="A408" s="62" t="s">
        <v>931</v>
      </c>
      <c r="B408" s="63">
        <v>42088.33</v>
      </c>
      <c r="C408" t="e">
        <f>VLOOKUP(A408,'Affinity Price List'!$G:$BI,3,0)</f>
        <v>#N/A</v>
      </c>
      <c r="D408" t="e">
        <f t="shared" si="6"/>
        <v>#N/A</v>
      </c>
    </row>
    <row r="409" spans="1:4">
      <c r="A409" s="62" t="s">
        <v>935</v>
      </c>
      <c r="B409" s="63">
        <v>42500.83</v>
      </c>
      <c r="C409" t="e">
        <f>VLOOKUP(A409,'Affinity Price List'!$G:$BI,3,0)</f>
        <v>#N/A</v>
      </c>
      <c r="D409" t="e">
        <f t="shared" si="6"/>
        <v>#N/A</v>
      </c>
    </row>
    <row r="410" spans="1:4">
      <c r="A410" s="62" t="s">
        <v>939</v>
      </c>
      <c r="B410" s="63">
        <v>41671.67</v>
      </c>
      <c r="C410" t="e">
        <f>VLOOKUP(A410,'Affinity Price List'!$G:$BI,3,0)</f>
        <v>#N/A</v>
      </c>
      <c r="D410" t="e">
        <f t="shared" si="6"/>
        <v>#N/A</v>
      </c>
    </row>
    <row r="411" spans="1:4">
      <c r="A411" s="62" t="s">
        <v>943</v>
      </c>
      <c r="B411" s="63">
        <v>41671.67</v>
      </c>
      <c r="C411" t="e">
        <f>VLOOKUP(A411,'Affinity Price List'!$G:$BI,3,0)</f>
        <v>#N/A</v>
      </c>
      <c r="D411" t="e">
        <f t="shared" si="6"/>
        <v>#N/A</v>
      </c>
    </row>
    <row r="412" spans="1:4">
      <c r="A412" s="62" t="s">
        <v>947</v>
      </c>
      <c r="B412" s="63">
        <v>45417.5</v>
      </c>
      <c r="C412" t="e">
        <f>VLOOKUP(A412,'Affinity Price List'!$G:$BI,3,0)</f>
        <v>#N/A</v>
      </c>
      <c r="D412" t="e">
        <f t="shared" si="6"/>
        <v>#N/A</v>
      </c>
    </row>
    <row r="413" spans="1:4">
      <c r="A413" s="62" t="s">
        <v>951</v>
      </c>
      <c r="B413" s="63">
        <v>44588.33</v>
      </c>
      <c r="C413" t="e">
        <f>VLOOKUP(A413,'Affinity Price List'!$G:$BI,3,0)</f>
        <v>#N/A</v>
      </c>
      <c r="D413" t="e">
        <f t="shared" si="6"/>
        <v>#N/A</v>
      </c>
    </row>
    <row r="414" spans="1:4">
      <c r="A414" s="62" t="s">
        <v>955</v>
      </c>
      <c r="B414" s="63">
        <v>44588.33</v>
      </c>
      <c r="C414" t="e">
        <f>VLOOKUP(A414,'Affinity Price List'!$G:$BI,3,0)</f>
        <v>#N/A</v>
      </c>
      <c r="D414" t="e">
        <f t="shared" si="6"/>
        <v>#N/A</v>
      </c>
    </row>
    <row r="415" spans="1:4">
      <c r="B415" s="61"/>
      <c r="C415" t="e">
        <f>VLOOKUP(A415,'Affinity Price List'!$G:$BI,3,0)</f>
        <v>#N/A</v>
      </c>
      <c r="D415" t="e">
        <f t="shared" si="6"/>
        <v>#N/A</v>
      </c>
    </row>
    <row r="416" spans="1:4">
      <c r="A416" s="62" t="s">
        <v>1247</v>
      </c>
      <c r="B416" s="63">
        <v>34688.33</v>
      </c>
      <c r="C416" t="e">
        <f>VLOOKUP(A416,'Affinity Price List'!$G:$BI,3,0)</f>
        <v>#N/A</v>
      </c>
      <c r="D416" t="e">
        <f t="shared" si="6"/>
        <v>#N/A</v>
      </c>
    </row>
    <row r="417" spans="1:4">
      <c r="A417" s="62" t="s">
        <v>1250</v>
      </c>
      <c r="B417" s="63">
        <v>37434.17</v>
      </c>
      <c r="C417" t="e">
        <f>VLOOKUP(A417,'Affinity Price List'!$G:$BI,3,0)</f>
        <v>#N/A</v>
      </c>
      <c r="D417" t="e">
        <f t="shared" si="6"/>
        <v>#N/A</v>
      </c>
    </row>
    <row r="418" spans="1:4">
      <c r="A418" s="62" t="s">
        <v>1253</v>
      </c>
      <c r="B418" s="63">
        <v>39100.83</v>
      </c>
      <c r="C418" t="e">
        <f>VLOOKUP(A418,'Affinity Price List'!$G:$BI,3,0)</f>
        <v>#N/A</v>
      </c>
      <c r="D418" t="e">
        <f t="shared" si="6"/>
        <v>#N/A</v>
      </c>
    </row>
    <row r="419" spans="1:4">
      <c r="B419" s="61"/>
      <c r="C419" t="e">
        <f>VLOOKUP(A419,'Affinity Price List'!$G:$BI,3,0)</f>
        <v>#N/A</v>
      </c>
      <c r="D419" t="e">
        <f t="shared" si="6"/>
        <v>#N/A</v>
      </c>
    </row>
    <row r="420" spans="1:4">
      <c r="A420" s="62" t="s">
        <v>1257</v>
      </c>
      <c r="B420" s="63">
        <v>34655</v>
      </c>
      <c r="C420" t="e">
        <f>VLOOKUP(A420,'Affinity Price List'!$G:$BI,3,0)</f>
        <v>#N/A</v>
      </c>
      <c r="D420" t="e">
        <f t="shared" si="6"/>
        <v>#N/A</v>
      </c>
    </row>
    <row r="421" spans="1:4">
      <c r="A421" s="62" t="s">
        <v>1260</v>
      </c>
      <c r="B421" s="63">
        <v>36042.5</v>
      </c>
      <c r="C421" t="e">
        <f>VLOOKUP(A421,'Affinity Price List'!$G:$BI,3,0)</f>
        <v>#N/A</v>
      </c>
      <c r="D421" t="e">
        <f t="shared" si="6"/>
        <v>#N/A</v>
      </c>
    </row>
    <row r="422" spans="1:4">
      <c r="A422" s="62" t="s">
        <v>1263</v>
      </c>
      <c r="B422" s="63">
        <v>37121.67</v>
      </c>
      <c r="C422" t="e">
        <f>VLOOKUP(A422,'Affinity Price List'!$G:$BI,3,0)</f>
        <v>#N/A</v>
      </c>
      <c r="D422" t="e">
        <f t="shared" si="6"/>
        <v>#N/A</v>
      </c>
    </row>
    <row r="423" spans="1:4">
      <c r="A423" s="62" t="s">
        <v>1266</v>
      </c>
      <c r="B423" s="63">
        <v>38788.33</v>
      </c>
      <c r="C423" t="e">
        <f>VLOOKUP(A423,'Affinity Price List'!$G:$BI,3,0)</f>
        <v>#N/A</v>
      </c>
      <c r="D423" t="e">
        <f t="shared" si="6"/>
        <v>#N/A</v>
      </c>
    </row>
    <row r="424" spans="1:4">
      <c r="A424" s="62" t="s">
        <v>1269</v>
      </c>
      <c r="B424" s="63">
        <v>40455</v>
      </c>
      <c r="C424" t="e">
        <f>VLOOKUP(A424,'Affinity Price List'!$G:$BI,3,0)</f>
        <v>#N/A</v>
      </c>
      <c r="D424" t="e">
        <f t="shared" si="6"/>
        <v>#N/A</v>
      </c>
    </row>
    <row r="425" spans="1:4">
      <c r="A425" s="62" t="s">
        <v>1273</v>
      </c>
      <c r="B425" s="63">
        <v>38788.33</v>
      </c>
      <c r="C425" t="e">
        <f>VLOOKUP(A425,'Affinity Price List'!$G:$BI,3,0)</f>
        <v>#N/A</v>
      </c>
      <c r="D425" t="e">
        <f t="shared" si="6"/>
        <v>#N/A</v>
      </c>
    </row>
    <row r="426" spans="1:4">
      <c r="B426" s="61"/>
      <c r="C426" t="e">
        <f>VLOOKUP(A426,'Affinity Price List'!$G:$BI,3,0)</f>
        <v>#N/A</v>
      </c>
      <c r="D426" t="e">
        <f t="shared" si="6"/>
        <v>#N/A</v>
      </c>
    </row>
    <row r="427" spans="1:4">
      <c r="A427" s="62" t="s">
        <v>1278</v>
      </c>
      <c r="B427" s="63">
        <v>39146.67</v>
      </c>
      <c r="C427" t="e">
        <f>VLOOKUP(A427,'Affinity Price List'!$G:$BI,3,0)</f>
        <v>#N/A</v>
      </c>
      <c r="D427" t="e">
        <f t="shared" si="6"/>
        <v>#N/A</v>
      </c>
    </row>
    <row r="428" spans="1:4">
      <c r="A428" s="62" t="s">
        <v>1282</v>
      </c>
      <c r="B428" s="63">
        <v>41892.5</v>
      </c>
      <c r="C428" t="e">
        <f>VLOOKUP(A428,'Affinity Price List'!$G:$BI,3,0)</f>
        <v>#N/A</v>
      </c>
      <c r="D428" t="e">
        <f t="shared" si="6"/>
        <v>#N/A</v>
      </c>
    </row>
    <row r="429" spans="1:4">
      <c r="A429" s="62" t="s">
        <v>1285</v>
      </c>
      <c r="B429" s="63">
        <v>43559.17</v>
      </c>
      <c r="C429" t="e">
        <f>VLOOKUP(A429,'Affinity Price List'!$G:$BI,3,0)</f>
        <v>#N/A</v>
      </c>
      <c r="D429" t="e">
        <f t="shared" si="6"/>
        <v>#N/A</v>
      </c>
    </row>
    <row r="430" spans="1:4">
      <c r="B430" s="61"/>
      <c r="C430" t="e">
        <f>VLOOKUP(A430,'Affinity Price List'!$G:$BI,3,0)</f>
        <v>#N/A</v>
      </c>
      <c r="D430" t="e">
        <f t="shared" si="6"/>
        <v>#N/A</v>
      </c>
    </row>
    <row r="431" spans="1:4">
      <c r="A431" s="62" t="s">
        <v>2780</v>
      </c>
      <c r="B431" s="63">
        <v>19671.669999999998</v>
      </c>
      <c r="C431" t="e">
        <f>VLOOKUP(A431,'Affinity Price List'!$G:$BI,3,0)</f>
        <v>#N/A</v>
      </c>
      <c r="D431" t="e">
        <f t="shared" si="6"/>
        <v>#N/A</v>
      </c>
    </row>
    <row r="432" spans="1:4">
      <c r="A432" s="62" t="s">
        <v>2781</v>
      </c>
      <c r="B432" s="63">
        <v>21255</v>
      </c>
      <c r="C432" t="e">
        <f>VLOOKUP(A432,'Affinity Price List'!$G:$BI,3,0)</f>
        <v>#N/A</v>
      </c>
      <c r="D432" t="e">
        <f t="shared" si="6"/>
        <v>#N/A</v>
      </c>
    </row>
    <row r="433" spans="1:4">
      <c r="A433" s="62" t="s">
        <v>2782</v>
      </c>
      <c r="B433" s="63">
        <v>23171.67</v>
      </c>
      <c r="C433" t="e">
        <f>VLOOKUP(A433,'Affinity Price List'!$G:$BI,3,0)</f>
        <v>#N/A</v>
      </c>
      <c r="D433" t="e">
        <f t="shared" si="6"/>
        <v>#N/A</v>
      </c>
    </row>
    <row r="434" spans="1:4">
      <c r="B434" s="61"/>
      <c r="C434" t="e">
        <f>VLOOKUP(A434,'Affinity Price List'!$G:$BI,3,0)</f>
        <v>#N/A</v>
      </c>
      <c r="D434" t="e">
        <f t="shared" si="6"/>
        <v>#N/A</v>
      </c>
    </row>
    <row r="435" spans="1:4">
      <c r="A435" s="62" t="s">
        <v>2783</v>
      </c>
      <c r="B435" s="63">
        <v>25134.17</v>
      </c>
      <c r="C435" t="e">
        <f>VLOOKUP(A435,'Affinity Price List'!$G:$BI,3,0)</f>
        <v>#N/A</v>
      </c>
      <c r="D435" t="e">
        <f t="shared" si="6"/>
        <v>#N/A</v>
      </c>
    </row>
    <row r="436" spans="1:4">
      <c r="A436" s="62" t="s">
        <v>2784</v>
      </c>
      <c r="B436" s="63">
        <v>26800.83</v>
      </c>
      <c r="C436" t="e">
        <f>VLOOKUP(A436,'Affinity Price List'!$G:$BI,3,0)</f>
        <v>#N/A</v>
      </c>
      <c r="D436" t="e">
        <f t="shared" si="6"/>
        <v>#N/A</v>
      </c>
    </row>
    <row r="437" spans="1:4">
      <c r="B437" s="61"/>
      <c r="C437" t="e">
        <f>VLOOKUP(A437,'Affinity Price List'!$G:$BI,3,0)</f>
        <v>#N/A</v>
      </c>
      <c r="D437" t="e">
        <f t="shared" si="6"/>
        <v>#N/A</v>
      </c>
    </row>
    <row r="438" spans="1:4">
      <c r="A438" s="62" t="s">
        <v>2785</v>
      </c>
      <c r="B438" s="63">
        <v>26175.83</v>
      </c>
      <c r="C438" t="e">
        <f>VLOOKUP(A438,'Affinity Price List'!$G:$BI,3,0)</f>
        <v>#N/A</v>
      </c>
      <c r="D438" t="e">
        <f t="shared" si="6"/>
        <v>#N/A</v>
      </c>
    </row>
    <row r="439" spans="1:4">
      <c r="A439" s="62" t="s">
        <v>2786</v>
      </c>
      <c r="B439" s="63">
        <v>27842.5</v>
      </c>
      <c r="C439" t="e">
        <f>VLOOKUP(A439,'Affinity Price List'!$G:$BI,3,0)</f>
        <v>#N/A</v>
      </c>
      <c r="D439" t="e">
        <f t="shared" si="6"/>
        <v>#N/A</v>
      </c>
    </row>
    <row r="440" spans="1:4">
      <c r="A440" s="62" t="s">
        <v>2787</v>
      </c>
      <c r="B440" s="63">
        <v>28171.67</v>
      </c>
      <c r="C440" t="e">
        <f>VLOOKUP(A440,'Affinity Price List'!$G:$BI,3,0)</f>
        <v>#N/A</v>
      </c>
      <c r="D440" t="e">
        <f t="shared" si="6"/>
        <v>#N/A</v>
      </c>
    </row>
    <row r="441" spans="1:4">
      <c r="B441" s="61"/>
    </row>
    <row r="442" spans="1:4">
      <c r="B442" s="61"/>
    </row>
    <row r="446" spans="1:4">
      <c r="B446" s="64" t="s">
        <v>2788</v>
      </c>
    </row>
    <row r="447" spans="1:4">
      <c r="A447" s="61"/>
      <c r="B447" s="61"/>
    </row>
    <row r="448" spans="1:4">
      <c r="B448" s="63">
        <v>829.16666666666663</v>
      </c>
    </row>
    <row r="449" spans="1:2">
      <c r="B449" s="63">
        <v>487.5</v>
      </c>
    </row>
    <row r="450" spans="1:2">
      <c r="B450" s="63">
        <v>570.83333333333337</v>
      </c>
    </row>
    <row r="451" spans="1:2">
      <c r="A451" s="61"/>
      <c r="B451" s="61"/>
    </row>
    <row r="452" spans="1:2">
      <c r="B452" s="63">
        <v>458.33333333333326</v>
      </c>
    </row>
    <row r="453" spans="1:2">
      <c r="B453" s="63">
        <v>250</v>
      </c>
    </row>
    <row r="454" spans="1:2">
      <c r="B454" s="63">
        <v>833.33333333333326</v>
      </c>
    </row>
    <row r="455" spans="1:2">
      <c r="B455" s="63">
        <v>416.66666666666663</v>
      </c>
    </row>
    <row r="456" spans="1:2">
      <c r="A456" s="61"/>
      <c r="B456" s="61"/>
    </row>
    <row r="457" spans="1:2">
      <c r="B457" s="63">
        <v>487.5</v>
      </c>
    </row>
    <row r="458" spans="1:2">
      <c r="B458" s="63">
        <v>208.33333333333331</v>
      </c>
    </row>
    <row r="459" spans="1:2">
      <c r="A459" s="61"/>
      <c r="B459" s="61"/>
    </row>
    <row r="460" spans="1:2">
      <c r="B460" s="63">
        <v>487.5</v>
      </c>
    </row>
    <row r="461" spans="1:2">
      <c r="A461" s="61"/>
      <c r="B461" s="61"/>
    </row>
    <row r="462" spans="1:2">
      <c r="B462" s="63">
        <v>487.5</v>
      </c>
    </row>
    <row r="463" spans="1:2">
      <c r="A463" s="61"/>
      <c r="B463" s="61"/>
    </row>
    <row r="464" spans="1:2">
      <c r="B464" s="63">
        <v>508.33333333333337</v>
      </c>
    </row>
    <row r="465" spans="1:2">
      <c r="B465" s="63">
        <v>508.33333333333337</v>
      </c>
    </row>
    <row r="466" spans="1:2">
      <c r="A466" s="61"/>
      <c r="B466" s="61"/>
    </row>
    <row r="467" spans="1:2">
      <c r="B467" s="63">
        <v>470.83333333333326</v>
      </c>
    </row>
    <row r="468" spans="1:2">
      <c r="B468" s="63">
        <v>195.83333333333331</v>
      </c>
    </row>
    <row r="469" spans="1:2">
      <c r="B469" s="63">
        <v>416.66666666666663</v>
      </c>
    </row>
    <row r="470" spans="1:2">
      <c r="B470" s="63">
        <v>470.83333333333326</v>
      </c>
    </row>
    <row r="471" spans="1:2">
      <c r="B471" s="63">
        <v>250</v>
      </c>
    </row>
    <row r="472" spans="1:2">
      <c r="A472" s="61"/>
      <c r="B472" s="61"/>
    </row>
    <row r="473" spans="1:2">
      <c r="B473" s="63">
        <v>250</v>
      </c>
    </row>
    <row r="474" spans="1:2">
      <c r="B474" s="63">
        <v>470.83333333333326</v>
      </c>
    </row>
    <row r="475" spans="1:2">
      <c r="B475" s="63">
        <v>470.83333333333326</v>
      </c>
    </row>
    <row r="476" spans="1:2">
      <c r="A476" s="61"/>
      <c r="B476" s="61"/>
    </row>
    <row r="477" spans="1:2">
      <c r="B477" s="63">
        <v>470.83333333333326</v>
      </c>
    </row>
    <row r="478" spans="1:2">
      <c r="B478" s="63">
        <v>458.33333333333326</v>
      </c>
    </row>
    <row r="479" spans="1:2">
      <c r="B479" s="63">
        <v>791.66666666666663</v>
      </c>
    </row>
    <row r="480" spans="1:2">
      <c r="B480" s="63">
        <v>333.33333333333331</v>
      </c>
    </row>
    <row r="481" spans="1:2">
      <c r="B481" s="63">
        <v>470.83333333333326</v>
      </c>
    </row>
    <row r="482" spans="1:2">
      <c r="B482" s="63">
        <v>250</v>
      </c>
    </row>
    <row r="483" spans="1:2">
      <c r="A483" s="61"/>
      <c r="B483" s="61"/>
    </row>
    <row r="484" spans="1:2">
      <c r="B484" s="63">
        <v>470.83333333333326</v>
      </c>
    </row>
    <row r="485" spans="1:2">
      <c r="B485" s="63">
        <v>250</v>
      </c>
    </row>
    <row r="486" spans="1:2">
      <c r="B486" s="63">
        <v>729.16666666666663</v>
      </c>
    </row>
    <row r="487" spans="1:2">
      <c r="B487" s="63">
        <v>0</v>
      </c>
    </row>
    <row r="488" spans="1:2">
      <c r="A488" s="61"/>
      <c r="B488" s="61"/>
    </row>
    <row r="489" spans="1:2">
      <c r="B489" s="63">
        <v>554.16666666666663</v>
      </c>
    </row>
    <row r="490" spans="1:2">
      <c r="B490" s="63">
        <v>250</v>
      </c>
    </row>
    <row r="491" spans="1:2">
      <c r="B491" s="63">
        <v>479.16666666666663</v>
      </c>
    </row>
    <row r="492" spans="1:2">
      <c r="B492" s="63">
        <v>83.333333333333329</v>
      </c>
    </row>
    <row r="493" spans="1:2">
      <c r="B493" s="63">
        <v>416.66666666666663</v>
      </c>
    </row>
    <row r="494" spans="1:2">
      <c r="B494" s="63">
        <v>1041.6666666666665</v>
      </c>
    </row>
    <row r="495" spans="1:2">
      <c r="B495" s="63">
        <v>270.83333333333331</v>
      </c>
    </row>
    <row r="496" spans="1:2">
      <c r="B496" s="63">
        <v>0</v>
      </c>
    </row>
    <row r="497" spans="1:2">
      <c r="B497" s="63">
        <v>554.16666666666663</v>
      </c>
    </row>
    <row r="498" spans="1:2">
      <c r="A498" s="61"/>
      <c r="B498" s="61"/>
    </row>
    <row r="499" spans="1:2">
      <c r="B499" s="63">
        <v>554.16666666666663</v>
      </c>
    </row>
    <row r="500" spans="1:2">
      <c r="B500" s="63">
        <v>250</v>
      </c>
    </row>
    <row r="501" spans="1:2">
      <c r="B501" s="63">
        <v>479.16666666666663</v>
      </c>
    </row>
    <row r="502" spans="1:2">
      <c r="B502" s="63">
        <v>416.66666666666663</v>
      </c>
    </row>
    <row r="503" spans="1:2">
      <c r="B503" s="63">
        <v>270.83333333333331</v>
      </c>
    </row>
    <row r="504" spans="1:2">
      <c r="B504" s="63">
        <v>1250</v>
      </c>
    </row>
    <row r="505" spans="1:2">
      <c r="B505" s="63">
        <v>0</v>
      </c>
    </row>
    <row r="506" spans="1:2">
      <c r="B506" s="63">
        <v>554.16666666666663</v>
      </c>
    </row>
    <row r="507" spans="1:2">
      <c r="A507" s="61"/>
      <c r="B507" s="61"/>
    </row>
    <row r="508" spans="1:2">
      <c r="B508" s="63">
        <v>487.5</v>
      </c>
    </row>
    <row r="509" spans="1:2">
      <c r="B509" s="63">
        <v>570.83333333333337</v>
      </c>
    </row>
    <row r="510" spans="1:2">
      <c r="B510" s="63">
        <v>250</v>
      </c>
    </row>
    <row r="511" spans="1:2">
      <c r="B511" s="63">
        <v>0</v>
      </c>
    </row>
    <row r="512" spans="1:2">
      <c r="B512" s="63">
        <v>829.16666666666663</v>
      </c>
    </row>
    <row r="513" spans="1:2">
      <c r="B513" s="63">
        <v>829.16666666666663</v>
      </c>
    </row>
    <row r="514" spans="1:2">
      <c r="A514" s="61"/>
      <c r="B514" s="61"/>
    </row>
    <row r="515" spans="1:2">
      <c r="B515" s="63">
        <v>575</v>
      </c>
    </row>
    <row r="516" spans="1:2">
      <c r="B516" s="63">
        <v>1666.6666666666665</v>
      </c>
    </row>
    <row r="517" spans="1:2">
      <c r="A517" s="61"/>
      <c r="B517" s="61"/>
    </row>
    <row r="518" spans="1:2">
      <c r="B518" s="63">
        <v>575</v>
      </c>
    </row>
    <row r="519" spans="1:2">
      <c r="B519" s="63">
        <v>1666.6666666666665</v>
      </c>
    </row>
    <row r="520" spans="1:2">
      <c r="A520" s="61"/>
      <c r="B520" s="61"/>
    </row>
    <row r="521" spans="1:2">
      <c r="B521" s="63">
        <v>470.83333333333326</v>
      </c>
    </row>
    <row r="522" spans="1:2">
      <c r="B522" s="63">
        <v>0</v>
      </c>
    </row>
    <row r="523" spans="1:2">
      <c r="B523" s="63">
        <v>0</v>
      </c>
    </row>
    <row r="524" spans="1:2">
      <c r="B524" s="63">
        <v>0</v>
      </c>
    </row>
    <row r="525" spans="1:2">
      <c r="B525" s="63">
        <v>470.83333333333326</v>
      </c>
    </row>
    <row r="526" spans="1:2">
      <c r="B526" s="63">
        <v>329.16666666666663</v>
      </c>
    </row>
    <row r="527" spans="1:2">
      <c r="A527" s="61"/>
      <c r="B527" s="61"/>
    </row>
    <row r="528" spans="1:2">
      <c r="B528" s="63">
        <v>329.16666666666663</v>
      </c>
    </row>
  </sheetData>
  <autoFilter ref="A4:D440" xr:uid="{D735EA42-8F50-4F35-8D0F-B23A7A1A915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CECCD22F360D48983EC0BF69DA64A5" ma:contentTypeVersion="14" ma:contentTypeDescription="Create a new document." ma:contentTypeScope="" ma:versionID="90c31ee845720af7be4c7f730537f193">
  <xsd:schema xmlns:xsd="http://www.w3.org/2001/XMLSchema" xmlns:xs="http://www.w3.org/2001/XMLSchema" xmlns:p="http://schemas.microsoft.com/office/2006/metadata/properties" xmlns:ns2="2a9e3ecd-37d3-4454-8536-215ee901b302" xmlns:ns3="43ce3ff0-f158-491e-ad77-4acfc9262285" targetNamespace="http://schemas.microsoft.com/office/2006/metadata/properties" ma:root="true" ma:fieldsID="7a8904bc4ed20bfbc60f43a6d47a1938" ns2:_="" ns3:_="">
    <xsd:import namespace="2a9e3ecd-37d3-4454-8536-215ee901b302"/>
    <xsd:import namespace="43ce3ff0-f158-491e-ad77-4acfc9262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e3ecd-37d3-4454-8536-215ee901b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9433cb9-1130-46b3-8242-ab9d0c623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e3ff0-f158-491e-ad77-4acfc9262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57f96b-46a0-429e-b470-b33b4e49ab20}" ma:internalName="TaxCatchAll" ma:showField="CatchAllData" ma:web="43ce3ff0-f158-491e-ad77-4acfc9262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9e3ecd-37d3-4454-8536-215ee901b302">
      <Terms xmlns="http://schemas.microsoft.com/office/infopath/2007/PartnerControls"/>
    </lcf76f155ced4ddcb4097134ff3c332f>
    <TaxCatchAll xmlns="43ce3ff0-f158-491e-ad77-4acfc9262285" xsi:nil="true"/>
  </documentManagement>
</p:properties>
</file>

<file path=customXml/itemProps1.xml><?xml version="1.0" encoding="utf-8"?>
<ds:datastoreItem xmlns:ds="http://schemas.openxmlformats.org/officeDocument/2006/customXml" ds:itemID="{2FEF688E-7086-4937-93EF-1F3D91D92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e3ecd-37d3-4454-8536-215ee901b302"/>
    <ds:schemaRef ds:uri="43ce3ff0-f158-491e-ad77-4acfc9262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F7903F-5C45-4DBB-A367-64C3026018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5CD5CC-2E53-4DA2-A739-1BAC50FCAD38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3ce3ff0-f158-491e-ad77-4acfc9262285"/>
    <ds:schemaRef ds:uri="2a9e3ecd-37d3-4454-8536-215ee901b302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5da706b-7baf-417f-824a-8d6d03ee3e01}" enabled="1" method="Privileged" siteId="{7bed5601-97bf-4483-9b1a-0307a2fd81b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Affinity Price List</vt:lpstr>
      <vt:lpstr>Sheet3</vt:lpstr>
      <vt:lpstr>Sheet2</vt:lpstr>
      <vt:lpstr>Sheet1</vt:lpstr>
      <vt:lpstr>Wholesale Price List</vt:lpstr>
      <vt:lpstr>Affinity Eligibility</vt:lpstr>
      <vt:lpstr>Affinity Eligibility - Reduced</vt:lpstr>
      <vt:lpstr>Check</vt:lpstr>
      <vt:lpstr>'Affinity Price List'!Print_Area</vt:lpstr>
      <vt:lpstr>'Affinity Price List'!Print_Titles</vt:lpstr>
    </vt:vector>
  </TitlesOfParts>
  <Manager/>
  <Company>Hyundai Motor UK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daviesc</dc:creator>
  <cp:keywords/>
  <dc:description/>
  <cp:lastModifiedBy>Sean Brandt-Bowling</cp:lastModifiedBy>
  <cp:revision/>
  <dcterms:created xsi:type="dcterms:W3CDTF">2019-03-15T12:29:23Z</dcterms:created>
  <dcterms:modified xsi:type="dcterms:W3CDTF">2026-01-09T13:34:11Z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0x010100ACCECCD22F360D48983EC0BF69DA64A5</vt:lpwstr>
  </property>
  <property fmtid="{D5CDD505-2E9C-101B-9397-08002B2CF9AE}" pid="3" name="MediaServiceImageTags">
    <vt:lpwstr/>
  </property>
</Properties>
</file>